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.michalitz\Desktop\"/>
    </mc:Choice>
  </mc:AlternateContent>
  <bookViews>
    <workbookView xWindow="0" yWindow="0" windowWidth="28800" windowHeight="12300" activeTab="1"/>
  </bookViews>
  <sheets>
    <sheet name="QLWO-Seite 1" sheetId="8" r:id="rId1"/>
    <sheet name="QLWO-Seite 2" sheetId="9" r:id="rId2"/>
    <sheet name="TRVB137-Anhang1" sheetId="7" state="hidden" r:id="rId3"/>
  </sheets>
  <definedNames>
    <definedName name="Brennbar" localSheetId="0">#REF!</definedName>
    <definedName name="Brennbar" localSheetId="1">#REF!</definedName>
    <definedName name="Brennbar">#REF!</definedName>
    <definedName name="_xlnm.Print_Area" localSheetId="0">'QLWO-Seite 1'!$A$1:$AD$62</definedName>
    <definedName name="_xlnm.Print_Area" localSheetId="1">'QLWO-Seite 2'!$A$1:$AN$44</definedName>
  </definedNames>
  <calcPr calcId="162913"/>
</workbook>
</file>

<file path=xl/calcChain.xml><?xml version="1.0" encoding="utf-8"?>
<calcChain xmlns="http://schemas.openxmlformats.org/spreadsheetml/2006/main">
  <c r="AO1" i="9" l="1"/>
  <c r="V49" i="8" l="1"/>
  <c r="AI12" i="8" l="1"/>
  <c r="AI30" i="8"/>
  <c r="AI17" i="8"/>
  <c r="J18" i="9"/>
  <c r="H18" i="9" l="1"/>
  <c r="Q16" i="9"/>
  <c r="G42" i="8" l="1"/>
  <c r="G43" i="8"/>
  <c r="V43" i="8"/>
  <c r="A431" i="7" l="1"/>
  <c r="A432" i="7"/>
  <c r="A433" i="7"/>
  <c r="X28" i="9"/>
  <c r="G6" i="9" l="1"/>
  <c r="G7" i="9"/>
  <c r="G5" i="9"/>
  <c r="AG59" i="8" l="1"/>
  <c r="AG60" i="8"/>
  <c r="AG58" i="8"/>
  <c r="D62" i="8" l="1"/>
  <c r="I62" i="8"/>
  <c r="AG57" i="8"/>
  <c r="E51" i="8"/>
  <c r="L23" i="9" s="1"/>
  <c r="Q23" i="9" l="1"/>
  <c r="Q28" i="9"/>
  <c r="AD28" i="9"/>
  <c r="L28" i="9"/>
  <c r="AG32" i="8"/>
  <c r="Z34" i="8" s="1"/>
  <c r="AG30" i="8"/>
  <c r="AC30" i="8" s="1"/>
  <c r="AD30" i="8" s="1"/>
  <c r="AG29" i="8"/>
  <c r="AG28" i="8"/>
  <c r="AG27" i="8"/>
  <c r="AG26" i="8"/>
  <c r="AG25" i="8"/>
  <c r="AG13" i="8"/>
  <c r="AG14" i="8"/>
  <c r="AI14" i="8" s="1"/>
  <c r="AG15" i="8"/>
  <c r="AG16" i="8"/>
  <c r="AG17" i="8"/>
  <c r="AG18" i="8"/>
  <c r="AI18" i="8" s="1"/>
  <c r="AG20" i="8"/>
  <c r="AG12" i="8"/>
  <c r="AC29" i="8" l="1"/>
  <c r="AD29" i="8" s="1"/>
  <c r="AI29" i="8"/>
  <c r="AC25" i="8"/>
  <c r="AD25" i="8" s="1"/>
  <c r="AI16" i="8"/>
  <c r="AC26" i="8"/>
  <c r="AD26" i="8" s="1"/>
  <c r="AI15" i="8"/>
  <c r="AC16" i="8"/>
  <c r="AD16" i="8" s="1"/>
  <c r="AC28" i="8"/>
  <c r="AD28" i="8" s="1"/>
  <c r="AC27" i="8"/>
  <c r="AD27" i="8" s="1"/>
  <c r="AC17" i="8"/>
  <c r="AD17" i="8" s="1"/>
  <c r="AC13" i="8"/>
  <c r="AD13" i="8" s="1"/>
  <c r="AC12" i="8"/>
  <c r="AD12" i="8" s="1"/>
  <c r="AC18" i="8"/>
  <c r="AD18" i="8" s="1"/>
  <c r="AC14" i="8"/>
  <c r="AD14" i="8" s="1"/>
  <c r="AC15" i="8"/>
  <c r="AD15" i="8" s="1"/>
  <c r="Z22" i="8"/>
  <c r="AG31" i="8"/>
  <c r="AI25" i="8" s="1"/>
  <c r="AG19" i="8"/>
  <c r="Y11" i="8" s="1"/>
  <c r="AI26" i="8" l="1"/>
  <c r="AJ26" i="8" s="1"/>
  <c r="AI28" i="8"/>
  <c r="AJ28" i="8" s="1"/>
  <c r="Y24" i="8"/>
  <c r="AI27" i="8"/>
  <c r="AJ27" i="8" s="1"/>
  <c r="AJ29" i="8"/>
  <c r="AJ30" i="8"/>
  <c r="AJ25" i="8"/>
  <c r="AJ15" i="8"/>
  <c r="AJ16" i="8"/>
  <c r="AJ17" i="8"/>
  <c r="AJ12" i="8"/>
  <c r="AJ18" i="8"/>
  <c r="AJ14" i="8"/>
  <c r="AI13" i="8"/>
  <c r="AI19" i="8" s="1"/>
  <c r="C34" i="8"/>
  <c r="AH36" i="8"/>
  <c r="Z31" i="8"/>
  <c r="AC31" i="8" s="1"/>
  <c r="AD31" i="8" s="1"/>
  <c r="Z19" i="8"/>
  <c r="C22" i="8"/>
  <c r="AG36" i="8"/>
  <c r="AH31" i="8"/>
  <c r="AC24" i="8"/>
  <c r="AH19" i="8"/>
  <c r="AC11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I31" i="8" l="1"/>
  <c r="AJ31" i="8"/>
  <c r="E31" i="8" s="1"/>
  <c r="AJ13" i="8"/>
  <c r="AJ19" i="8" s="1"/>
  <c r="E19" i="8" s="1"/>
  <c r="Z21" i="8"/>
  <c r="AC19" i="8"/>
  <c r="AD19" i="8" s="1"/>
  <c r="V34" i="8"/>
  <c r="I23" i="9" s="1"/>
  <c r="Z33" i="8"/>
  <c r="V22" i="8" l="1"/>
  <c r="I28" i="9"/>
  <c r="F28" i="9"/>
  <c r="F23" i="9" l="1"/>
  <c r="AB23" i="9" s="1"/>
  <c r="AI28" i="9"/>
  <c r="U23" i="9"/>
  <c r="J36" i="8"/>
  <c r="AB26" i="9"/>
  <c r="K31" i="9" l="1"/>
  <c r="D31" i="9"/>
  <c r="K32" i="9" s="1"/>
  <c r="F38" i="9" l="1"/>
  <c r="M38" i="9" s="1"/>
  <c r="R38" i="9" s="1"/>
  <c r="D40" i="9" s="1"/>
</calcChain>
</file>

<file path=xl/sharedStrings.xml><?xml version="1.0" encoding="utf-8"?>
<sst xmlns="http://schemas.openxmlformats.org/spreadsheetml/2006/main" count="573" uniqueCount="533">
  <si>
    <t>Brandabschnitt:</t>
  </si>
  <si>
    <t>m²</t>
  </si>
  <si>
    <t>Nutzung:</t>
  </si>
  <si>
    <t>Lfd- Nr.:</t>
  </si>
  <si>
    <t>l/min</t>
  </si>
  <si>
    <t>m³</t>
  </si>
  <si>
    <t>+</t>
  </si>
  <si>
    <t>m</t>
  </si>
  <si>
    <t>m² =</t>
  </si>
  <si>
    <t>Datum:</t>
  </si>
  <si>
    <t>Bearbeiter:</t>
  </si>
  <si>
    <r>
      <t>Löschwasservorrat  V</t>
    </r>
    <r>
      <rPr>
        <b/>
        <sz val="6"/>
        <rFont val="Arial"/>
        <family val="2"/>
      </rPr>
      <t>LW</t>
    </r>
  </si>
  <si>
    <t>ja</t>
  </si>
  <si>
    <t>nein</t>
  </si>
  <si>
    <t>Spezifische Löschwasserraten verschiedener Nutzungen, Lagerungen, Lagergüter</t>
  </si>
  <si>
    <t>Nutzung</t>
  </si>
  <si>
    <t>Hu
[MJ/kg]</t>
  </si>
  <si>
    <t>qLwm
[l/(m²min)]</t>
  </si>
  <si>
    <t>Altersheim</t>
  </si>
  <si>
    <t>Aluminium, Verarbeitung</t>
  </si>
  <si>
    <t>Antiquitäten, Verkauf</t>
  </si>
  <si>
    <t>Apotheke (inkl. Lager)</t>
  </si>
  <si>
    <t>Archiv</t>
  </si>
  <si>
    <t>Armaturen</t>
  </si>
  <si>
    <t>Arzneimittel (Grobdurchschnitt)</t>
  </si>
  <si>
    <t>Arztpraxis</t>
  </si>
  <si>
    <t>Asbestwaren</t>
  </si>
  <si>
    <t>Asphalt (in Fässern, Blöcken)</t>
  </si>
  <si>
    <t>Ausstellung, Auto-</t>
  </si>
  <si>
    <t>Ausstellung, Gemälde</t>
  </si>
  <si>
    <t>Ausstellung, Maschinen</t>
  </si>
  <si>
    <t>Ausstellung, Möbel</t>
  </si>
  <si>
    <t>Auto, Lackiererei</t>
  </si>
  <si>
    <t>Auto, Montage</t>
  </si>
  <si>
    <t>Auto, Reparaturwerkstätte</t>
  </si>
  <si>
    <t>Auto, Garagen</t>
  </si>
  <si>
    <t>Autozubehör</t>
  </si>
  <si>
    <t>Backwaren, Großbäckerei</t>
  </si>
  <si>
    <t>Bank, Schalterhalle</t>
  </si>
  <si>
    <t>Bastgewebe</t>
  </si>
  <si>
    <t>Besen (H)</t>
  </si>
  <si>
    <t>Besteck</t>
  </si>
  <si>
    <t>Bettfedernreinigung</t>
  </si>
  <si>
    <t>Bibliothek</t>
  </si>
  <si>
    <t>Bijouteriewaren, Verkauf</t>
  </si>
  <si>
    <t>Bilderrahmen</t>
  </si>
  <si>
    <t>Bitumenaufbereitung</t>
  </si>
  <si>
    <t>Blech, Blechwaren</t>
  </si>
  <si>
    <t>Blechwaren, Auslieferung</t>
  </si>
  <si>
    <t>Bleistifte (H)</t>
  </si>
  <si>
    <t>Bodenbeläge, brennbare (H)</t>
  </si>
  <si>
    <t>Bodenbeläge, Verkauf</t>
  </si>
  <si>
    <t>Bodenpflegemittel (H)</t>
  </si>
  <si>
    <t>Bonbons (H)</t>
  </si>
  <si>
    <t>Bonbons, Wicklerei, Verpackung</t>
  </si>
  <si>
    <t>Boote, Holz (H)</t>
  </si>
  <si>
    <t>Boote, Kunststoff (H)</t>
  </si>
  <si>
    <t>Brauerei</t>
  </si>
  <si>
    <t>Buchbinderei</t>
  </si>
  <si>
    <t>Bücher, Verkauf</t>
  </si>
  <si>
    <t>Büro</t>
  </si>
  <si>
    <t>Büromaschinen (H)</t>
  </si>
  <si>
    <t>Büromaschinen, Verkauf</t>
  </si>
  <si>
    <t>Büromaterial</t>
  </si>
  <si>
    <t>Bürstenwaren (H)</t>
  </si>
  <si>
    <t>Celluloid (H)</t>
  </si>
  <si>
    <t>Chemische Reinigung</t>
  </si>
  <si>
    <t>Dachpappe (H)</t>
  </si>
  <si>
    <t>Datenverarbeitung</t>
  </si>
  <si>
    <t>Dispersionsfarben (H)</t>
  </si>
  <si>
    <t>Draht (isoliert) (H)</t>
  </si>
  <si>
    <t>Drogeriewaren, Verkauf</t>
  </si>
  <si>
    <t>Druckfarben (H)</t>
  </si>
  <si>
    <t>Drucksachen, Auslieferung</t>
  </si>
  <si>
    <t>Drucksachen, Maschinensaal</t>
  </si>
  <si>
    <t>Drucksachen, Packerei</t>
  </si>
  <si>
    <t>Drucksachen, Setzerei</t>
  </si>
  <si>
    <t>Einkaufszentren</t>
  </si>
  <si>
    <t>Eisenwarengeschäft</t>
  </si>
  <si>
    <t>Eiweiß (H)</t>
  </si>
  <si>
    <t>Elektriker-Werkstätte</t>
  </si>
  <si>
    <t>Elektroapparate (H)</t>
  </si>
  <si>
    <t>Elektroapparate, Reparatur</t>
  </si>
  <si>
    <t>Elektromotoren (H)</t>
  </si>
  <si>
    <t>Elektronische Geräte (H)</t>
  </si>
  <si>
    <t>Elektrische Geräte, Reparatur</t>
  </si>
  <si>
    <t>Espresso</t>
  </si>
  <si>
    <t>Essig (H)</t>
  </si>
  <si>
    <t>Fahrräder (H)</t>
  </si>
  <si>
    <t>Fahrzeuge (H)</t>
  </si>
  <si>
    <t>Fahrzeugreifen (H)</t>
  </si>
  <si>
    <t>Farben und brennbare Lösungsmittel</t>
  </si>
  <si>
    <t>Farben, Mischerei</t>
  </si>
  <si>
    <t>Farben, Verkauf</t>
  </si>
  <si>
    <t>Färbholzextrakte</t>
  </si>
  <si>
    <t>Faserstoffe, Kunstseide (H)</t>
  </si>
  <si>
    <t>Fässer, Holz (H)</t>
  </si>
  <si>
    <t>Fässer, Kunststoff (H)</t>
  </si>
  <si>
    <t>Fernsehstudio</t>
  </si>
  <si>
    <t>Fette (H)</t>
  </si>
  <si>
    <t>Filmatelier</t>
  </si>
  <si>
    <t>Filze (H)</t>
  </si>
  <si>
    <t>Filzwaren (H)</t>
  </si>
  <si>
    <t>Fleischwaren (H und Verkauf)</t>
  </si>
  <si>
    <t>Flugzeuge (H)</t>
  </si>
  <si>
    <t>Flugzeughallen</t>
  </si>
  <si>
    <t>Folien, Metall- (H)</t>
  </si>
  <si>
    <t>Fotoapparate</t>
  </si>
  <si>
    <t>Fotoatelier</t>
  </si>
  <si>
    <t>Fotogeschäft</t>
  </si>
  <si>
    <t>Fruchtsäfte (H)</t>
  </si>
  <si>
    <t>Funkstationen</t>
  </si>
  <si>
    <t>Furniere (H)</t>
  </si>
  <si>
    <t>Futtermittel (H)</t>
  </si>
  <si>
    <t>Galvanik</t>
  </si>
  <si>
    <t>Gasglühkörper (H)</t>
  </si>
  <si>
    <t>Gasthaus, Gasthof</t>
  </si>
  <si>
    <t>Gelatine und -waren (H)</t>
  </si>
  <si>
    <t>Gemüse, frisch, Verkauf</t>
  </si>
  <si>
    <t>Getreide-Mühle</t>
  </si>
  <si>
    <t>Gewürze (H)</t>
  </si>
  <si>
    <t>Gips und -waren (H)</t>
  </si>
  <si>
    <t>Glas (H)</t>
  </si>
  <si>
    <t>Glaserei (H)</t>
  </si>
  <si>
    <t>Glaswaren (H)</t>
  </si>
  <si>
    <t>Glaswaren, Ätzerei</t>
  </si>
  <si>
    <t>Glaswaren, Auslieferung</t>
  </si>
  <si>
    <t>Glaswaren, Glasbläserei</t>
  </si>
  <si>
    <t>Glaswaren, Glasmalerei</t>
  </si>
  <si>
    <t>Glaswaren, Verkauf</t>
  </si>
  <si>
    <t>Glühlampen (H)</t>
  </si>
  <si>
    <t>Goldschmiedewaren (H)</t>
  </si>
  <si>
    <t>Gummiwaren (H)</t>
  </si>
  <si>
    <t>Gummiwaren, Verkauf</t>
  </si>
  <si>
    <t>Hafnerwaren (H)</t>
  </si>
  <si>
    <t>Handschuhe (H)</t>
  </si>
  <si>
    <t>Hartfaserplatten (H)</t>
  </si>
  <si>
    <t>Haushaltsgeräte (H)</t>
  </si>
  <si>
    <t>Haushaltsgeräte, Verkauf</t>
  </si>
  <si>
    <t>Hefe (H)</t>
  </si>
  <si>
    <t>Heizraum</t>
  </si>
  <si>
    <t>Holzleisten und -stifte (H)</t>
  </si>
  <si>
    <t>Holzmehl (H)</t>
  </si>
  <si>
    <t>Holzwaren, Auslieferung</t>
  </si>
  <si>
    <t>Holzwaren, Banktischlerei</t>
  </si>
  <si>
    <t>Holzwaren, Drechslerei</t>
  </si>
  <si>
    <t>Holzwaren, Imprägniererei</t>
  </si>
  <si>
    <t>Holzwaren, Maschinentischlerei</t>
  </si>
  <si>
    <t>Holzwaren, Modelltischlerei</t>
  </si>
  <si>
    <t>Holzwaren, Sägewerk</t>
  </si>
  <si>
    <t>Holzwaren, Schleiferei</t>
  </si>
  <si>
    <t>Holzwaren, Spritzlackiererei</t>
  </si>
  <si>
    <t>Holzwaren, Trocknerei</t>
  </si>
  <si>
    <t>Holzwaren, Zimmerei</t>
  </si>
  <si>
    <t>Holzwaren, Zuschneiderei</t>
  </si>
  <si>
    <t>Hotel, Zimmer</t>
  </si>
  <si>
    <t>Hotel, Restaurant, Säle</t>
  </si>
  <si>
    <t>Hüte (H)</t>
  </si>
  <si>
    <t>Hüte, Verkauf</t>
  </si>
  <si>
    <t>Installateurwerkstatt</t>
  </si>
  <si>
    <t>Jalousien (H)</t>
  </si>
  <si>
    <t>Jugendherberge</t>
  </si>
  <si>
    <t>Kabel (H)</t>
  </si>
  <si>
    <t>Kaffee-Extrakt (H)</t>
  </si>
  <si>
    <t>Kaffeerösterei</t>
  </si>
  <si>
    <t>Kakaoprodukte (H)</t>
  </si>
  <si>
    <t>Kalkofen</t>
  </si>
  <si>
    <t>Kantine</t>
  </si>
  <si>
    <t>Karosserien, Metall- (H)</t>
  </si>
  <si>
    <t>Karton (H)</t>
  </si>
  <si>
    <t>Kartonagen (H)</t>
  </si>
  <si>
    <t>Kartonagen, Auslieferung</t>
  </si>
  <si>
    <t>Käse (H)</t>
  </si>
  <si>
    <t>Keramikwaren (H)</t>
  </si>
  <si>
    <t>Kerzen (H)</t>
  </si>
  <si>
    <t>Kesselhaus</t>
  </si>
  <si>
    <t>Kindergarten</t>
  </si>
  <si>
    <t>Kinderheim</t>
  </si>
  <si>
    <t>Kinderwagen (H)</t>
  </si>
  <si>
    <t>Kinderwagen, Verkauf</t>
  </si>
  <si>
    <t>Kino</t>
  </si>
  <si>
    <t>Kirche</t>
  </si>
  <si>
    <t>Kisten, hölzerne (H)</t>
  </si>
  <si>
    <t>Kitte (H)</t>
  </si>
  <si>
    <t>Klebstoffe (H)</t>
  </si>
  <si>
    <t>Klischees (H)</t>
  </si>
  <si>
    <t>Kondensmilch (H)</t>
  </si>
  <si>
    <t>Konserven (H)</t>
  </si>
  <si>
    <t>Korbwaren (Durchschnitt) (H)</t>
  </si>
  <si>
    <t>Korkstein (H)</t>
  </si>
  <si>
    <t>Korkwaren (H)</t>
  </si>
  <si>
    <t>Kosmetika (H)</t>
  </si>
  <si>
    <t>Kugellager (H)</t>
  </si>
  <si>
    <t>Kühlhaus</t>
  </si>
  <si>
    <t>Kühlschränke (H)</t>
  </si>
  <si>
    <t>Kunstblumen (H)</t>
  </si>
  <si>
    <t>Kunstdünger (H)</t>
  </si>
  <si>
    <t>Kunstharze (H)</t>
  </si>
  <si>
    <t>Kunstharzplatten (H)</t>
  </si>
  <si>
    <t>Kunstleder (H)</t>
  </si>
  <si>
    <t>Kunstlederwaren (H)</t>
  </si>
  <si>
    <t>Kunststoffe (H)</t>
  </si>
  <si>
    <t>Kunststoffwaren (H)</t>
  </si>
  <si>
    <t>Kunststoffwaren, Auslieferung</t>
  </si>
  <si>
    <t>Kunststoffwaren, Schweißerei</t>
  </si>
  <si>
    <t>Kunststoffwaren, Spritzgießerei</t>
  </si>
  <si>
    <t>Kunststoffwaren, Stanzerei</t>
  </si>
  <si>
    <t>Kürschnereiprodukte (H)</t>
  </si>
  <si>
    <t>Kurzwaren, Verkauf</t>
  </si>
  <si>
    <t>Labor</t>
  </si>
  <si>
    <t>Labor, chemisches</t>
  </si>
  <si>
    <t>Lacke (H)</t>
  </si>
  <si>
    <t>Lacke, Auslieferung</t>
  </si>
  <si>
    <t>Lackiererei, Möbel-</t>
  </si>
  <si>
    <t>Lackiererei, Papier-</t>
  </si>
  <si>
    <t>Lebensmittel (H)</t>
  </si>
  <si>
    <t>Lebensmittel, Auslieferung</t>
  </si>
  <si>
    <t>Lebensmittel, Rösterei (H)</t>
  </si>
  <si>
    <t>Lederwaren (H)</t>
  </si>
  <si>
    <t>Lederwaren, Verkauf</t>
  </si>
  <si>
    <t>Lederwaren, Zuschneiderei</t>
  </si>
  <si>
    <t>Leim (H)</t>
  </si>
  <si>
    <t>Leuchtstoffröhren (H)</t>
  </si>
  <si>
    <t>Lichtpauseanstalt</t>
  </si>
  <si>
    <t>Liköre (H)</t>
  </si>
  <si>
    <t>Linoleum (H)</t>
  </si>
  <si>
    <t>Maler-Werkstätte</t>
  </si>
  <si>
    <t>Marmelade (H)</t>
  </si>
  <si>
    <t>Maschinen (H)</t>
  </si>
  <si>
    <t>Mehl (H)</t>
  </si>
  <si>
    <t>Metallwaren (H)</t>
  </si>
  <si>
    <t>Milchpulver (H)</t>
  </si>
  <si>
    <t>Möbel, Holz- (H)</t>
  </si>
  <si>
    <t>Möbel, Holz-; Lackiererei</t>
  </si>
  <si>
    <t>Möbel, Stahl- (H)</t>
  </si>
  <si>
    <t>Möbel, Verkauf</t>
  </si>
  <si>
    <t>Molkereiprodukte (H)</t>
  </si>
  <si>
    <t>Motorräder (H)</t>
  </si>
  <si>
    <t>Museum</t>
  </si>
  <si>
    <t>Musikalien, Verkauf</t>
  </si>
  <si>
    <t>Musikinstrumente (Holz) (H)</t>
  </si>
  <si>
    <t>Nähmaschinen (H)</t>
  </si>
  <si>
    <t>Nähmaschinen, Verkauf</t>
  </si>
  <si>
    <t>Naturharze (H)</t>
  </si>
  <si>
    <t>Öfen und Herde (H)</t>
  </si>
  <si>
    <t>Optische Geräte (H)</t>
  </si>
  <si>
    <t>Paletten, hölzerne (H)</t>
  </si>
  <si>
    <t>Papier (H)</t>
  </si>
  <si>
    <t>Papier, Appretierung</t>
  </si>
  <si>
    <t>Papier, Aufbereitung von Holz- und Zellstoff</t>
  </si>
  <si>
    <t>Papier, Ausrüsterei</t>
  </si>
  <si>
    <t>Papierwaren (H)</t>
  </si>
  <si>
    <t>Papierwaren, Verkauf</t>
  </si>
  <si>
    <t>Pappe (H)</t>
  </si>
  <si>
    <t>Parfümeriewaren (H)</t>
  </si>
  <si>
    <t>Parfümeriewaren, Verkauf</t>
  </si>
  <si>
    <t>Parketten (H)</t>
  </si>
  <si>
    <t>Pelze, Verkauf</t>
  </si>
  <si>
    <t>Pharmazeutische Erzeugnisse (H)</t>
  </si>
  <si>
    <t>Pinsel (H)</t>
  </si>
  <si>
    <t>Planen, Plachen (H)</t>
  </si>
  <si>
    <t>Polstermöbel, ohne Schaumstoffe (H)</t>
  </si>
  <si>
    <t>Porzellan (H)</t>
  </si>
  <si>
    <t>Postamt</t>
  </si>
  <si>
    <t>Radiostudio</t>
  </si>
  <si>
    <t>Reifen (H)</t>
  </si>
  <si>
    <t>Restaurant</t>
  </si>
  <si>
    <t>Riemen (H)</t>
  </si>
  <si>
    <t>Rohrgewebe (H)</t>
  </si>
  <si>
    <t>Röntgeninstitut</t>
  </si>
  <si>
    <t>Säcke, Jute- (H)</t>
  </si>
  <si>
    <t>Säcke, Kunststoff- (H)</t>
  </si>
  <si>
    <t>Säcke, Papier- (H)</t>
  </si>
  <si>
    <t>Salinenprodukte (H)</t>
  </si>
  <si>
    <t>Samen, Verkauf</t>
  </si>
  <si>
    <t>Sattlerei</t>
  </si>
  <si>
    <t>Säuren, anorganische (H)</t>
  </si>
  <si>
    <t>Schallplatten (H)</t>
  </si>
  <si>
    <t>Schamottewaren (H)</t>
  </si>
  <si>
    <t>Schaumstoffe (Durchschnitt)</t>
  </si>
  <si>
    <t>Schaumstoffwaren (H)</t>
  </si>
  <si>
    <t>Schiffe, Metall (H)</t>
  </si>
  <si>
    <t>Schiffwaren (H)</t>
  </si>
  <si>
    <t>Schirme (H)</t>
  </si>
  <si>
    <t>Schirme, Verkauf</t>
  </si>
  <si>
    <t>Schlachthof</t>
  </si>
  <si>
    <t>Schnüre (H)</t>
  </si>
  <si>
    <t>Schokolade (H)</t>
  </si>
  <si>
    <t>Schokolade, Conchensaal</t>
  </si>
  <si>
    <t>Schokolade, Wicklerei, Packerei</t>
  </si>
  <si>
    <t>Schuhe (H)</t>
  </si>
  <si>
    <t>Schuhe, Auslieferung</t>
  </si>
  <si>
    <t>Schuhe, Verkauf</t>
  </si>
  <si>
    <t>Schuhleisten (H)</t>
  </si>
  <si>
    <t>Schuhpflegemittel</t>
  </si>
  <si>
    <t>Schule</t>
  </si>
  <si>
    <t>Segelflugzeuge (H)</t>
  </si>
  <si>
    <t>Seifen (H)</t>
  </si>
  <si>
    <t>Seilbahnstationen</t>
  </si>
  <si>
    <t>Seilerwaren (H)</t>
  </si>
  <si>
    <t>Seilerwaren, Verkauf</t>
  </si>
  <si>
    <t>Selchwaren (H)</t>
  </si>
  <si>
    <t>Senf (H)</t>
  </si>
  <si>
    <t>Ski (H)</t>
  </si>
  <si>
    <t>Soda (H)</t>
  </si>
  <si>
    <t>Spanplatten (H)</t>
  </si>
  <si>
    <t>Spanplattenbeschichtung</t>
  </si>
  <si>
    <t>Speiseeis (H)</t>
  </si>
  <si>
    <t>Speisefett (H)</t>
  </si>
  <si>
    <t>Speisefett, Auslieferung</t>
  </si>
  <si>
    <t>Speiseöl (H)</t>
  </si>
  <si>
    <t>Speiseöl, Auslieferung</t>
  </si>
  <si>
    <t>Sperrholz (H)</t>
  </si>
  <si>
    <t>Spiegel (H)</t>
  </si>
  <si>
    <t>Spielsalon</t>
  </si>
  <si>
    <t>Spielwaren (H)</t>
  </si>
  <si>
    <t>Spielwaren, Verkauf</t>
  </si>
  <si>
    <t>Spinnereiprodukte, Spinnerei</t>
  </si>
  <si>
    <t>Spinnereiprodukte, Spulerei</t>
  </si>
  <si>
    <t>Spinnereiprodukte, Zwirnerei</t>
  </si>
  <si>
    <t>Spirituosen (H)</t>
  </si>
  <si>
    <t>Spirituosen, Verkauf</t>
  </si>
  <si>
    <t>Spital</t>
  </si>
  <si>
    <t>Sportartikel, Verkauf</t>
  </si>
  <si>
    <t>Stärke (H)</t>
  </si>
  <si>
    <t>Steinmetzprodukte (H)</t>
  </si>
  <si>
    <t>Strohgewebe (H)</t>
  </si>
  <si>
    <t>Studentenheim</t>
  </si>
  <si>
    <t>Tabakwaren (H)</t>
  </si>
  <si>
    <t>Tabakwaren, Verkauf</t>
  </si>
  <si>
    <t>Tapeten (H)</t>
  </si>
  <si>
    <t>Tapeziererwaren (H)</t>
  </si>
  <si>
    <t>Teerprodukte (H)</t>
  </si>
  <si>
    <t>Teigwaren (H)</t>
  </si>
  <si>
    <t>Teigwaren, Auslieferung</t>
  </si>
  <si>
    <t>Teppiche (H)</t>
  </si>
  <si>
    <t>Teppiche, Färberei</t>
  </si>
  <si>
    <t>Teppiche, Verkauf</t>
  </si>
  <si>
    <t>Textilien, Appretierung</t>
  </si>
  <si>
    <t>Textilien, Auslieferung</t>
  </si>
  <si>
    <t>Textilien, Beschichtung</t>
  </si>
  <si>
    <t>Textilien, Bettwaren (H), Bleicherei, Büglerei</t>
  </si>
  <si>
    <t>Textilien, Decken (Wolle) (H)</t>
  </si>
  <si>
    <t>Textilien, Druckerei</t>
  </si>
  <si>
    <t>Textilien, Färberei</t>
  </si>
  <si>
    <t>Textilien, Jutewaren (H)</t>
  </si>
  <si>
    <t>Textilien, Kleider (H)</t>
  </si>
  <si>
    <t>Textilien, Näherei</t>
  </si>
  <si>
    <t>Textilien, Packerei</t>
  </si>
  <si>
    <t>Textilien, Seidenwaren (H)</t>
  </si>
  <si>
    <t>Textilien, Stickereiwaren (H)</t>
  </si>
  <si>
    <t>Textilien, Strickwaren (H)</t>
  </si>
  <si>
    <t>Textilien, Strümpfe (H)</t>
  </si>
  <si>
    <t>Textilien, Verkauf</t>
  </si>
  <si>
    <t>Textilien, Wasche (H)</t>
  </si>
  <si>
    <t>Textilien, Weberei</t>
  </si>
  <si>
    <t>Textilien, Zuschneiderei</t>
  </si>
  <si>
    <t>Theater</t>
  </si>
  <si>
    <t>Tiefkühlwaren (H)</t>
  </si>
  <si>
    <t>Tinten (H)</t>
  </si>
  <si>
    <t>Ton- und Töpferwaren (H)</t>
  </si>
  <si>
    <t>Torf- und Torfprodukte (H)</t>
  </si>
  <si>
    <t>Traktoren (H)</t>
  </si>
  <si>
    <t>Transformatoren (H)</t>
  </si>
  <si>
    <t>Transformatoren, Wicklerei</t>
  </si>
  <si>
    <t>Transformatorstationen</t>
  </si>
  <si>
    <t>Tresore (H)</t>
  </si>
  <si>
    <t>Trockenbatterien (H)</t>
  </si>
  <si>
    <t>Türen, Holz- (H)</t>
  </si>
  <si>
    <t>Türen, Kunststoff- (H)</t>
  </si>
  <si>
    <t>Uhren (H)</t>
  </si>
  <si>
    <t>Uhren, Reparatur</t>
  </si>
  <si>
    <t>Uhren, Verkauf</t>
  </si>
  <si>
    <t>Umspannwerke</t>
  </si>
  <si>
    <t>Verbandstoffe (H)</t>
  </si>
  <si>
    <t>Versandhäuser</t>
  </si>
  <si>
    <t>Vulkanisieranstalt</t>
  </si>
  <si>
    <t>Waagen (H)</t>
  </si>
  <si>
    <t>Wachswaren (H)</t>
  </si>
  <si>
    <t>Wachswaren, Auslieferung</t>
  </si>
  <si>
    <t>Waffeln (H)</t>
  </si>
  <si>
    <t>Waffen (H)</t>
  </si>
  <si>
    <t>Waffen, Verkauf</t>
  </si>
  <si>
    <t>Waggons (H)</t>
  </si>
  <si>
    <t>Wagnereiwaren (H)</t>
  </si>
  <si>
    <t>Warenhaus (Verkaufsbereich)</t>
  </si>
  <si>
    <t>Wäscherei</t>
  </si>
  <si>
    <t>Waschmaschinen (H)</t>
  </si>
  <si>
    <t>Waschmittel (H)</t>
  </si>
  <si>
    <t>Watte (H)</t>
  </si>
  <si>
    <t>Weichfaserplatten (H)</t>
  </si>
  <si>
    <t>Weine, Verkauf</t>
  </si>
  <si>
    <t>Weinkeller</t>
  </si>
  <si>
    <t>Wellkarton (H)</t>
  </si>
  <si>
    <t>Werkstätte, Elektro-</t>
  </si>
  <si>
    <t>Werkstätte, Reparatur</t>
  </si>
  <si>
    <t>Werkzeuge (H)</t>
  </si>
  <si>
    <t>Ziegel, Trockenraum mit Holzrosten</t>
  </si>
  <si>
    <t>Zuckerwaren (H)</t>
  </si>
  <si>
    <t>Zündhölzer (H)</t>
  </si>
  <si>
    <t>lfd. Nr. gem. TRVB F 137, Anh. A</t>
  </si>
  <si>
    <t>Nutzung1</t>
  </si>
  <si>
    <t>Erstellt durch:
BR Ing. Michael Tischleritsch
NÖ Landesfeuerwehrkommando</t>
  </si>
  <si>
    <t>---</t>
  </si>
  <si>
    <t>Firma / Objekt:</t>
  </si>
  <si>
    <r>
      <t xml:space="preserve">Hinweis zu Projektunterlagen:
</t>
    </r>
    <r>
      <rPr>
        <sz val="8"/>
        <rFont val="Arial"/>
        <family val="2"/>
      </rPr>
      <t>(Projekt/Plannummer, etc.)</t>
    </r>
  </si>
  <si>
    <t>1. Verwendete Bauprodukte, Nutzung, vorhandene Brandschutzeinrichtungen, rechnerische Brandfläche</t>
  </si>
  <si>
    <r>
      <t>1.1 Spezifische Löschwasserrate für die immobile Brandbelastung - q</t>
    </r>
    <r>
      <rPr>
        <b/>
        <vertAlign val="subscript"/>
        <sz val="10"/>
        <rFont val="Arial"/>
        <family val="2"/>
      </rPr>
      <t>LWi</t>
    </r>
  </si>
  <si>
    <t>Wände einschließlich Dämmung Klasse A2</t>
  </si>
  <si>
    <t>Wände aus Sandwichpaneelen Gesamtsystem Klasse B</t>
  </si>
  <si>
    <t>Wände aus Baustoffen der Klasse A2 mit Dämmstoffen der Klasse D</t>
  </si>
  <si>
    <t>Wände aus Holz und Holzwerkstoffen der Klasse D mit Dämmstoffen Klasse A2</t>
  </si>
  <si>
    <t>Wände aus Sandwichpaneelen Gesamtsystem Klasse C</t>
  </si>
  <si>
    <t>Außenwandbekleidungen sowie Gesamtsystem von nichttragenden Außenwänden der Klasse C</t>
  </si>
  <si>
    <t>Wände aus Holz und Holzwerkstoffen der Klasse D</t>
  </si>
  <si>
    <t>Wände:</t>
  </si>
  <si>
    <t>l/(m².min)</t>
  </si>
  <si>
    <t>oder</t>
  </si>
  <si>
    <t>Ergebniss:</t>
  </si>
  <si>
    <t>Decke / Dach:</t>
  </si>
  <si>
    <t>Decken/Dächer und Dämmung Klasse A2</t>
  </si>
  <si>
    <t>Decken/Dächer aus Sandwichpaneelen Gesamtsystem Klasse B</t>
  </si>
  <si>
    <t>Dächer - Gesamtsystem Broof(t1), Untersicht mindestens in Klasse A2</t>
  </si>
  <si>
    <t>Decken/Dächer aus Holz und Holzwerkstoffen der Klasse D mit Dämmstoffen Klasse A2</t>
  </si>
  <si>
    <t>Decken/Dächer aus Sandwichpaneelen Gesamtsystem Klasse C</t>
  </si>
  <si>
    <t>Decken/Dächer aus Holz und Holzwerkstoffen der Klasse D</t>
  </si>
  <si>
    <r>
      <t>q</t>
    </r>
    <r>
      <rPr>
        <b/>
        <vertAlign val="subscript"/>
        <sz val="10"/>
        <rFont val="Arial"/>
        <family val="2"/>
      </rPr>
      <t>LWi-Wand</t>
    </r>
  </si>
  <si>
    <r>
      <t>q</t>
    </r>
    <r>
      <rPr>
        <b/>
        <vertAlign val="subscript"/>
        <sz val="12"/>
        <rFont val="Arial"/>
        <family val="2"/>
      </rPr>
      <t>LWi-Wand</t>
    </r>
    <r>
      <rPr>
        <b/>
        <sz val="12"/>
        <rFont val="Arial"/>
        <family val="2"/>
      </rPr>
      <t xml:space="preserve"> =</t>
    </r>
  </si>
  <si>
    <r>
      <t>l/(m²</t>
    </r>
    <r>
      <rPr>
        <vertAlign val="superscript"/>
        <sz val="12"/>
        <rFont val="Arial"/>
        <family val="2"/>
      </rPr>
      <t>.</t>
    </r>
    <r>
      <rPr>
        <sz val="12"/>
        <rFont val="Arial"/>
        <family val="2"/>
      </rPr>
      <t>min)</t>
    </r>
  </si>
  <si>
    <r>
      <t>q</t>
    </r>
    <r>
      <rPr>
        <b/>
        <vertAlign val="subscript"/>
        <sz val="10"/>
        <rFont val="Arial"/>
        <family val="2"/>
      </rPr>
      <t>LWi-Decke/Dach</t>
    </r>
  </si>
  <si>
    <r>
      <t>q</t>
    </r>
    <r>
      <rPr>
        <b/>
        <vertAlign val="subscript"/>
        <sz val="12"/>
        <rFont val="Arial"/>
        <family val="2"/>
      </rPr>
      <t>LWi-Decke/Dach</t>
    </r>
    <r>
      <rPr>
        <b/>
        <sz val="12"/>
        <rFont val="Arial"/>
        <family val="2"/>
      </rPr>
      <t xml:space="preserve"> =</t>
    </r>
  </si>
  <si>
    <r>
      <t>q</t>
    </r>
    <r>
      <rPr>
        <b/>
        <vertAlign val="subscript"/>
        <sz val="12"/>
        <rFont val="Arial"/>
        <family val="2"/>
      </rPr>
      <t>LWi</t>
    </r>
    <r>
      <rPr>
        <b/>
        <sz val="12"/>
        <rFont val="Arial"/>
        <family val="2"/>
      </rPr>
      <t xml:space="preserve"> = q</t>
    </r>
    <r>
      <rPr>
        <b/>
        <vertAlign val="subscript"/>
        <sz val="12"/>
        <rFont val="Arial"/>
        <family val="2"/>
      </rPr>
      <t xml:space="preserve">LWi-Wand </t>
    </r>
    <r>
      <rPr>
        <b/>
        <sz val="12"/>
        <rFont val="Arial"/>
        <family val="2"/>
      </rPr>
      <t>+</t>
    </r>
    <r>
      <rPr>
        <b/>
        <vertAlign val="subscript"/>
        <sz val="12"/>
        <rFont val="Arial"/>
        <family val="2"/>
      </rPr>
      <t xml:space="preserve"> </t>
    </r>
    <r>
      <rPr>
        <b/>
        <sz val="12"/>
        <rFont val="Arial"/>
        <family val="2"/>
      </rPr>
      <t>q</t>
    </r>
    <r>
      <rPr>
        <b/>
        <vertAlign val="subscript"/>
        <sz val="12"/>
        <rFont val="Arial"/>
        <family val="2"/>
      </rPr>
      <t xml:space="preserve">LWi-Decke/Dach </t>
    </r>
    <r>
      <rPr>
        <b/>
        <sz val="12"/>
        <rFont val="Arial"/>
        <family val="2"/>
      </rPr>
      <t>=</t>
    </r>
  </si>
  <si>
    <r>
      <t>1.2 Spezifische Löschwasserrate für die mobile Brandbelastung - q</t>
    </r>
    <r>
      <rPr>
        <b/>
        <vertAlign val="subscript"/>
        <sz val="10"/>
        <rFont val="Arial"/>
        <family val="2"/>
      </rPr>
      <t>LWm</t>
    </r>
  </si>
  <si>
    <t>Auswahl aus Tabelle Anhang A der TRVB 137 F /2021:</t>
  </si>
  <si>
    <t>Individuelle Festlegung bzw. anteilsmäßige Ermittlung bei Mischnutzungen:</t>
  </si>
  <si>
    <t>Nutzung(en):</t>
  </si>
  <si>
    <r>
      <t>Anteilsmäßige Ermittlung von qL</t>
    </r>
    <r>
      <rPr>
        <vertAlign val="subscript"/>
        <sz val="10"/>
        <rFont val="Arial"/>
        <family val="2"/>
      </rPr>
      <t>W-m</t>
    </r>
  </si>
  <si>
    <t>Gesonderte Berechnung beiliegend</t>
  </si>
  <si>
    <r>
      <t>1.3 Rechnerische Brandfläche - A</t>
    </r>
    <r>
      <rPr>
        <b/>
        <vertAlign val="subscript"/>
        <sz val="10"/>
        <rFont val="Arial"/>
        <family val="2"/>
      </rPr>
      <t>B</t>
    </r>
  </si>
  <si>
    <t>Brandabschnittsfläche:</t>
  </si>
  <si>
    <r>
      <t>q</t>
    </r>
    <r>
      <rPr>
        <b/>
        <vertAlign val="subscript"/>
        <sz val="12"/>
        <rFont val="Arial"/>
        <family val="2"/>
      </rPr>
      <t>LWm</t>
    </r>
    <r>
      <rPr>
        <b/>
        <sz val="12"/>
        <rFont val="Arial"/>
        <family val="2"/>
      </rPr>
      <t xml:space="preserve"> = </t>
    </r>
  </si>
  <si>
    <r>
      <t>q</t>
    </r>
    <r>
      <rPr>
        <vertAlign val="subscript"/>
        <sz val="10"/>
        <rFont val="Arial"/>
        <family val="2"/>
      </rPr>
      <t>LWm</t>
    </r>
    <r>
      <rPr>
        <sz val="10"/>
        <rFont val="Arial"/>
        <family val="2"/>
      </rPr>
      <t xml:space="preserve"> =</t>
    </r>
  </si>
  <si>
    <t>Nutzung aus Drop-down Feld (rechts) wählen !</t>
  </si>
  <si>
    <t>Automatische Brandmeldeanlage gem. TRVB 123 S mit automatischer Alarmweiterleitung gem. TRVB 114 S</t>
  </si>
  <si>
    <t>Betriebsfeuerwehr mit ständigem Bereitschaftsdienst (24/7) - Sicherheitskategorie K 3.2 gem. OIB-RL und automatische Brandmeldeanlage gem. TRVB 123 S mit Alarmweiterleitung zur Betriebsfeuerwehr</t>
  </si>
  <si>
    <r>
      <t>A</t>
    </r>
    <r>
      <rPr>
        <b/>
        <vertAlign val="sub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= </t>
    </r>
  </si>
  <si>
    <t>Zu berücksichtigende Brandschutzvorkehrung:</t>
  </si>
  <si>
    <t>keine wertbare brandschutztechnische Einrichtung vorhanden</t>
  </si>
  <si>
    <t>Brandabschnittsfläche</t>
  </si>
  <si>
    <t>Hinweis: Brandabschnittsfläche kleiner als zulässige rechnerische Brandfläche - Keine Reduzierung durch Brandschutzeinrichtung möglich</t>
  </si>
  <si>
    <t>2. Berechnung des Löschwasserbedarfs für den Objektschutz</t>
  </si>
  <si>
    <t>Berechnungsblatt - Seite 1 von 2</t>
  </si>
  <si>
    <t>Berechnungsblatt - Seite 2 von 2</t>
  </si>
  <si>
    <r>
      <t xml:space="preserve">Objektbezogene Löschwasserbedarfsermittlung </t>
    </r>
    <r>
      <rPr>
        <b/>
        <sz val="12"/>
        <rFont val="Arial"/>
        <family val="2"/>
      </rPr>
      <t>nach TRVB 137 / 2021, Anhang B</t>
    </r>
  </si>
  <si>
    <r>
      <t>Objektbezogene Löschwasserbedarfsermittlung</t>
    </r>
    <r>
      <rPr>
        <b/>
        <sz val="12"/>
        <rFont val="Arial"/>
        <family val="2"/>
      </rPr>
      <t xml:space="preserve"> nach TRVB 137 / 2021, Anhang B</t>
    </r>
  </si>
  <si>
    <t>Automatische Feuerlöschanlage (z.B. Sprinkleranlage gemäß TRVB 127 S) oder Sauerstoffreduktionsanlage gem. TRVB S 155 und gesicherte, automatische Alarmweiterleitung gem. TRVB 114 S</t>
  </si>
  <si>
    <r>
      <t>Nutzung ist "Lager" oder "Lagerungen in Kundenbereichen von Verkaufsstätten mit einer Lagerguthöhe h</t>
    </r>
    <r>
      <rPr>
        <vertAlign val="subscript"/>
        <sz val="10"/>
        <rFont val="Arial"/>
        <family val="2"/>
      </rPr>
      <t>L</t>
    </r>
    <r>
      <rPr>
        <sz val="10"/>
        <rFont val="Arial"/>
        <family val="2"/>
      </rPr>
      <t xml:space="preserve"> größer 2,5 m"</t>
    </r>
  </si>
  <si>
    <t>2.1 Angaben</t>
  </si>
  <si>
    <r>
      <t>2.2 Allgemeine Berechnung - Löschwasserrate für den Objektschutz - Q</t>
    </r>
    <r>
      <rPr>
        <b/>
        <vertAlign val="subscript"/>
        <sz val="10"/>
        <rFont val="Arial"/>
        <family val="2"/>
      </rPr>
      <t>LWO</t>
    </r>
  </si>
  <si>
    <r>
      <t>Lagerguthöhe  h</t>
    </r>
    <r>
      <rPr>
        <vertAlign val="subscript"/>
        <sz val="10"/>
        <rFont val="Arial"/>
        <family val="2"/>
      </rPr>
      <t>L</t>
    </r>
    <r>
      <rPr>
        <sz val="10"/>
        <rFont val="Arial"/>
        <family val="2"/>
      </rPr>
      <t xml:space="preserve"> =</t>
    </r>
  </si>
  <si>
    <r>
      <t>Q</t>
    </r>
    <r>
      <rPr>
        <sz val="6"/>
        <rFont val="Arial"/>
        <family val="2"/>
      </rPr>
      <t>LWO</t>
    </r>
    <r>
      <rPr>
        <sz val="10"/>
        <rFont val="Arial"/>
        <family val="2"/>
      </rPr>
      <t xml:space="preserve"> = (</t>
    </r>
  </si>
  <si>
    <r>
      <t>2.3 Berechnung für Lagergebäude und Lagerbereiche - Löschwasserrate für den Objektschutz - Q</t>
    </r>
    <r>
      <rPr>
        <b/>
        <vertAlign val="subscript"/>
        <sz val="10"/>
        <rFont val="Arial"/>
        <family val="2"/>
      </rPr>
      <t>LWO</t>
    </r>
  </si>
  <si>
    <t>Allgemeine Nutzung</t>
  </si>
  <si>
    <t>) l/m².min  x</t>
  </si>
  <si>
    <t>) l/m².min  x [</t>
  </si>
  <si>
    <t>m²   +</t>
  </si>
  <si>
    <t>x   (</t>
  </si>
  <si>
    <t>m  -</t>
  </si>
  <si>
    <r>
      <t xml:space="preserve">m  )  x  </t>
    </r>
    <r>
      <rPr>
        <sz val="10"/>
        <rFont val="Calibri"/>
        <family val="2"/>
      </rPr>
      <t>√</t>
    </r>
  </si>
  <si>
    <t>m²  ]  =</t>
  </si>
  <si>
    <r>
      <t>Der Löschwasservorrat V</t>
    </r>
    <r>
      <rPr>
        <vertAlign val="subscript"/>
        <sz val="10"/>
        <rFont val="Arial"/>
        <family val="2"/>
      </rPr>
      <t>LWO</t>
    </r>
    <r>
      <rPr>
        <sz val="10"/>
        <rFont val="Arial"/>
        <family val="2"/>
      </rPr>
      <t xml:space="preserve"> ergibt sich für eine Lieferdauer t</t>
    </r>
    <r>
      <rPr>
        <vertAlign val="subscript"/>
        <sz val="10"/>
        <rFont val="Arial"/>
        <family val="2"/>
      </rPr>
      <t>LO</t>
    </r>
    <r>
      <rPr>
        <sz val="10"/>
        <rFont val="Arial"/>
        <family val="2"/>
      </rPr>
      <t xml:space="preserve"> von 90 Minuten wie folgt:</t>
    </r>
  </si>
  <si>
    <r>
      <t>V</t>
    </r>
    <r>
      <rPr>
        <sz val="6"/>
        <rFont val="Arial"/>
        <family val="2"/>
      </rPr>
      <t>LWO</t>
    </r>
    <r>
      <rPr>
        <sz val="10"/>
        <rFont val="Arial"/>
        <family val="2"/>
      </rPr>
      <t xml:space="preserve"> =</t>
    </r>
  </si>
  <si>
    <r>
      <t>Q</t>
    </r>
    <r>
      <rPr>
        <b/>
        <vertAlign val="subscript"/>
        <sz val="12"/>
        <rFont val="Arial"/>
        <family val="2"/>
      </rPr>
      <t>LWO</t>
    </r>
    <r>
      <rPr>
        <b/>
        <sz val="12"/>
        <rFont val="Arial"/>
        <family val="2"/>
      </rPr>
      <t xml:space="preserve"> = </t>
    </r>
  </si>
  <si>
    <r>
      <t>V</t>
    </r>
    <r>
      <rPr>
        <b/>
        <vertAlign val="subscript"/>
        <sz val="12"/>
        <rFont val="Arial"/>
        <family val="2"/>
      </rPr>
      <t>LWO</t>
    </r>
    <r>
      <rPr>
        <b/>
        <sz val="12"/>
        <rFont val="Arial"/>
        <family val="2"/>
      </rPr>
      <t xml:space="preserve"> = </t>
    </r>
  </si>
  <si>
    <t xml:space="preserve">l/min  .  </t>
  </si>
  <si>
    <t>min  =</t>
  </si>
  <si>
    <t>Abstellraum für diverse Waren</t>
  </si>
  <si>
    <t>Bijouteriewaren (Schmuck)</t>
  </si>
  <si>
    <t>Bücher siehe Bibliothek</t>
  </si>
  <si>
    <t>Düngemittel siehe Kunstdünger</t>
  </si>
  <si>
    <t>Faserstoffe, Kunst- fasern</t>
  </si>
  <si>
    <t>Fenster, Holz (H)</t>
  </si>
  <si>
    <t>Fernsehapparate (H)</t>
  </si>
  <si>
    <t>Filme und Platten (H)</t>
  </si>
  <si>
    <t>Fotofilme und -platten siehe Filme</t>
  </si>
  <si>
    <t>Garage siehe Autogarage</t>
  </si>
  <si>
    <t>Garderobe, Holzkasten</t>
  </si>
  <si>
    <t>Garderobe, Metallkästen</t>
  </si>
  <si>
    <t>Kaufhaus siehe Warenhaus</t>
  </si>
  <si>
    <t>Konditoreiwaren(H)</t>
  </si>
  <si>
    <t>Krankenhaus siehe Spital</t>
  </si>
  <si>
    <t>Lagerhäuser siehe unter Lagergut</t>
  </si>
  <si>
    <t>Matratzen (nicht Schaumstoff) (H)</t>
  </si>
  <si>
    <t>Metallwaren: Ätzerei, Dreherei, Fräserei</t>
  </si>
  <si>
    <t>Metallwaren: Gießerei</t>
  </si>
  <si>
    <t>Metallwaren: Galvanisiererei</t>
  </si>
  <si>
    <t>Metallwaren: Härterei</t>
  </si>
  <si>
    <t>Metallwaren: Löterei</t>
  </si>
  <si>
    <t>Metallwaren: Schleiferei</t>
  </si>
  <si>
    <t>Metallwaren: Schlosserei</t>
  </si>
  <si>
    <t>Metallwaren: Schmiede, Schweißerei, Spenglerei, Spritzguss</t>
  </si>
  <si>
    <t>Metallwaren: Spritzlackiererei</t>
  </si>
  <si>
    <t>Metallwaren: Stanzerei</t>
  </si>
  <si>
    <t>Metallwaren: Vergolderei</t>
  </si>
  <si>
    <t>Metallwaren: Verkauf</t>
  </si>
  <si>
    <t>Mühle siehe Getreidemühle</t>
  </si>
  <si>
    <t>Müllverbrennungsanlage (Pyrolyse)</t>
  </si>
  <si>
    <t>Neonröhren siehe Leuchtstoffröhren</t>
  </si>
  <si>
    <t>Obst siehe Früchte</t>
  </si>
  <si>
    <t>Packerei, brennbare Waren (allgemein)</t>
  </si>
  <si>
    <t>Packerei, nichtbrennbare Waren</t>
  </si>
  <si>
    <t>Pensionat siehe Studentenheim</t>
  </si>
  <si>
    <t>Reparaturwerkstätte siehe Werkstätte</t>
  </si>
  <si>
    <t>Schleifmittel, - steine</t>
  </si>
  <si>
    <t>Spinnereiprodukte, Reisserei</t>
  </si>
  <si>
    <t>Supermarkt siehe Einkaufszentren</t>
  </si>
  <si>
    <t>Telefonapparate (H)</t>
  </si>
  <si>
    <t>Telefonzentrale</t>
  </si>
  <si>
    <t>Tischlerei siehe Holzwaren, Banktischlerei</t>
  </si>
  <si>
    <t>Trockengemüse (H)</t>
  </si>
  <si>
    <t>Werkstätte, (fein)mechanische</t>
  </si>
  <si>
    <t>Ziegel, Trockenofen mit Holzraum</t>
  </si>
  <si>
    <t>Getränke, nicht alkoholische (H)</t>
  </si>
  <si>
    <r>
      <t xml:space="preserve">Liter </t>
    </r>
    <r>
      <rPr>
        <sz val="12"/>
        <rFont val="Arial"/>
        <family val="2"/>
      </rPr>
      <t>~</t>
    </r>
  </si>
  <si>
    <r>
      <t xml:space="preserve">Hinweis zu Projektunterlagen:
</t>
    </r>
    <r>
      <rPr>
        <sz val="8"/>
        <rFont val="Arial"/>
        <family val="2"/>
      </rPr>
      <t>(Projekt/Plannr., etc.)</t>
    </r>
  </si>
  <si>
    <t>Bemerkung:</t>
  </si>
  <si>
    <t>Fehler</t>
  </si>
  <si>
    <r>
      <t>Mischform von Decken/Dachsystemen – anteilsm. Berechnung oder individuelle Festlegung von q</t>
    </r>
    <r>
      <rPr>
        <vertAlign val="subscript"/>
        <sz val="10"/>
        <rFont val="Arial"/>
        <family val="2"/>
      </rPr>
      <t>LWi-Decke</t>
    </r>
  </si>
  <si>
    <r>
      <t>Mischform von Wandsystemen – anteilsmäßige Berechnung oder individuelle Festlegung von q</t>
    </r>
    <r>
      <rPr>
        <vertAlign val="subscript"/>
        <sz val="10"/>
        <rFont val="Arial"/>
        <family val="2"/>
      </rPr>
      <t>LWi-Wand</t>
    </r>
  </si>
  <si>
    <r>
      <t>Rechnerische Brandfläche A</t>
    </r>
    <r>
      <rPr>
        <b/>
        <vertAlign val="subscript"/>
        <sz val="9"/>
        <rFont val="Arial"/>
        <family val="2"/>
      </rPr>
      <t>B</t>
    </r>
  </si>
  <si>
    <t>Schmuck siehe Goldschmiedewaren</t>
  </si>
  <si>
    <t>2.4.</t>
  </si>
  <si>
    <t>Erstellt durch:
BR Ing. Michael Tischleritsch
NÖ Landesfeuerwehrkommando
Version 1.4 - 11.11.2021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</si>
</sst>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2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8"/>
      <name val="Arial"/>
      <family val="2"/>
    </font>
    <font>
      <sz val="11"/>
      <name val="Arial"/>
      <family val="2"/>
    </font>
    <font>
      <sz val="10"/>
      <name val="MS Sans Serif"/>
    </font>
    <font>
      <sz val="9"/>
      <name val="Arial"/>
      <family val="2"/>
    </font>
    <font>
      <sz val="10"/>
      <color theme="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bscript"/>
      <sz val="12"/>
      <name val="Arial"/>
      <family val="2"/>
    </font>
    <font>
      <vertAlign val="superscript"/>
      <sz val="12"/>
      <name val="Arial"/>
      <family val="2"/>
    </font>
    <font>
      <sz val="10"/>
      <name val="Calibri"/>
      <family val="2"/>
    </font>
    <font>
      <sz val="9"/>
      <name val="Cambria Math"/>
      <family val="1"/>
    </font>
    <font>
      <b/>
      <sz val="9"/>
      <color rgb="FFFF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Alignment="0" applyProtection="0">
      <alignment vertical="top"/>
    </xf>
  </cellStyleXfs>
  <cellXfs count="158">
    <xf numFmtId="0" fontId="0" fillId="0" borderId="0" xfId="0"/>
    <xf numFmtId="0" fontId="12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textRotation="90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Border="1" applyProtection="1">
      <protection hidden="1"/>
    </xf>
    <xf numFmtId="0" fontId="8" fillId="0" borderId="0" xfId="1" applyNumberFormat="1" applyFont="1" applyFill="1" applyBorder="1" applyAlignment="1" applyProtection="1">
      <alignment vertical="center" wrapText="1"/>
      <protection hidden="1"/>
    </xf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quotePrefix="1" applyFont="1" applyBorder="1" applyProtection="1"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quotePrefix="1" applyFont="1" applyBorder="1" applyAlignment="1" applyProtection="1">
      <alignment horizontal="center" vertical="center" textRotation="90" wrapText="1"/>
      <protection hidden="1"/>
    </xf>
    <xf numFmtId="0" fontId="8" fillId="0" borderId="0" xfId="0" quotePrefix="1" applyFont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9" fontId="4" fillId="0" borderId="0" xfId="0" applyNumberFormat="1" applyFont="1" applyAlignment="1" applyProtection="1">
      <alignment horizontal="center" vertical="center"/>
      <protection hidden="1"/>
    </xf>
    <xf numFmtId="9" fontId="4" fillId="0" borderId="0" xfId="0" applyNumberFormat="1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locked="0" hidden="1"/>
    </xf>
    <xf numFmtId="2" fontId="4" fillId="0" borderId="0" xfId="0" applyNumberFormat="1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 wrapText="1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6" fontId="4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166" fontId="4" fillId="0" borderId="0" xfId="0" applyNumberFormat="1" applyFont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9" fontId="18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left" vertical="center"/>
      <protection hidden="1"/>
    </xf>
    <xf numFmtId="3" fontId="4" fillId="0" borderId="0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center"/>
      <protection locked="0"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vertical="center"/>
      <protection locked="0"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1" fontId="4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3" fontId="4" fillId="2" borderId="3" xfId="0" applyNumberFormat="1" applyFont="1" applyFill="1" applyBorder="1" applyAlignment="1" applyProtection="1">
      <alignment horizontal="center" vertical="center"/>
      <protection locked="0" hidden="1"/>
    </xf>
    <xf numFmtId="3" fontId="4" fillId="2" borderId="4" xfId="0" applyNumberFormat="1" applyFont="1" applyFill="1" applyBorder="1" applyAlignment="1" applyProtection="1">
      <alignment horizontal="center" vertical="center"/>
      <protection locked="0" hidden="1"/>
    </xf>
    <xf numFmtId="3" fontId="4" fillId="2" borderId="5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locked="0" hidden="1"/>
    </xf>
    <xf numFmtId="0" fontId="4" fillId="0" borderId="6" xfId="0" applyFont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left" vertical="top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5" fillId="0" borderId="0" xfId="0" applyFont="1" applyFill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3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3" fontId="4" fillId="0" borderId="1" xfId="0" applyNumberFormat="1" applyFont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 hidden="1"/>
    </xf>
    <xf numFmtId="0" fontId="10" fillId="0" borderId="0" xfId="0" applyFont="1" applyBorder="1" applyAlignment="1" applyProtection="1">
      <alignment horizontal="center" vertical="center" wrapText="1"/>
      <protection hidden="1"/>
    </xf>
  </cellXfs>
  <cellStyles count="2">
    <cellStyle name="Standard" xfId="0" builtinId="0"/>
    <cellStyle name="Standard_TRVB_A126_Tab1+2_1" xfId="1"/>
  </cellStyles>
  <dxfs count="10"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16" fmlaLink="$AH$45" fmlaRange="'TRVB137-Anhang1'!$A$3:$A$433" sel="1" val="0"/>
</file>

<file path=xl/ctrlProps/ctrlProp10.xml><?xml version="1.0" encoding="utf-8"?>
<formControlPr xmlns="http://schemas.microsoft.com/office/spreadsheetml/2009/9/main" objectType="CheckBox" fmlaLink="$AF$25" lockText="1"/>
</file>

<file path=xl/ctrlProps/ctrlProp11.xml><?xml version="1.0" encoding="utf-8"?>
<formControlPr xmlns="http://schemas.microsoft.com/office/spreadsheetml/2009/9/main" objectType="CheckBox" fmlaLink="$AF$26" lockText="1"/>
</file>

<file path=xl/ctrlProps/ctrlProp12.xml><?xml version="1.0" encoding="utf-8"?>
<formControlPr xmlns="http://schemas.microsoft.com/office/spreadsheetml/2009/9/main" objectType="CheckBox" fmlaLink="$AF$27" lockText="1"/>
</file>

<file path=xl/ctrlProps/ctrlProp13.xml><?xml version="1.0" encoding="utf-8"?>
<formControlPr xmlns="http://schemas.microsoft.com/office/spreadsheetml/2009/9/main" objectType="CheckBox" fmlaLink="$AF$28" lockText="1"/>
</file>

<file path=xl/ctrlProps/ctrlProp14.xml><?xml version="1.0" encoding="utf-8"?>
<formControlPr xmlns="http://schemas.microsoft.com/office/spreadsheetml/2009/9/main" objectType="CheckBox" fmlaLink="$AF$29" lockText="1"/>
</file>

<file path=xl/ctrlProps/ctrlProp15.xml><?xml version="1.0" encoding="utf-8"?>
<formControlPr xmlns="http://schemas.microsoft.com/office/spreadsheetml/2009/9/main" objectType="CheckBox" fmlaLink="$AF$30" lockText="1"/>
</file>

<file path=xl/ctrlProps/ctrlProp16.xml><?xml version="1.0" encoding="utf-8"?>
<formControlPr xmlns="http://schemas.microsoft.com/office/spreadsheetml/2009/9/main" objectType="CheckBox" fmlaLink="$AF$32" lockText="1"/>
</file>

<file path=xl/ctrlProps/ctrlProp17.xml><?xml version="1.0" encoding="utf-8"?>
<formControlPr xmlns="http://schemas.microsoft.com/office/spreadsheetml/2009/9/main" objectType="Radio" checked="Checked" firstButton="1" fmlaLink="$AF$40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$AF$12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AF$58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checked="Checked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AF$13" lockText="1"/>
</file>

<file path=xl/ctrlProps/ctrlProp30.xml><?xml version="1.0" encoding="utf-8"?>
<formControlPr xmlns="http://schemas.microsoft.com/office/spreadsheetml/2009/9/main" objectType="Radio" checked="Checked" firstButton="1" fmlaLink="$AP$14" lockText="1"/>
</file>

<file path=xl/ctrlProps/ctrlProp31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$AF$14" lockText="1"/>
</file>

<file path=xl/ctrlProps/ctrlProp5.xml><?xml version="1.0" encoding="utf-8"?>
<formControlPr xmlns="http://schemas.microsoft.com/office/spreadsheetml/2009/9/main" objectType="CheckBox" fmlaLink="$AF$15" lockText="1"/>
</file>

<file path=xl/ctrlProps/ctrlProp6.xml><?xml version="1.0" encoding="utf-8"?>
<formControlPr xmlns="http://schemas.microsoft.com/office/spreadsheetml/2009/9/main" objectType="CheckBox" fmlaLink="$AF$16" lockText="1"/>
</file>

<file path=xl/ctrlProps/ctrlProp7.xml><?xml version="1.0" encoding="utf-8"?>
<formControlPr xmlns="http://schemas.microsoft.com/office/spreadsheetml/2009/9/main" objectType="CheckBox" fmlaLink="$AF$17" lockText="1"/>
</file>

<file path=xl/ctrlProps/ctrlProp8.xml><?xml version="1.0" encoding="utf-8"?>
<formControlPr xmlns="http://schemas.microsoft.com/office/spreadsheetml/2009/9/main" objectType="CheckBox" fmlaLink="$AF$18" lockText="1"/>
</file>

<file path=xl/ctrlProps/ctrlProp9.xml><?xml version="1.0" encoding="utf-8"?>
<formControlPr xmlns="http://schemas.microsoft.com/office/spreadsheetml/2009/9/main" objectType="CheckBox" fmlaLink="$AF$2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39</xdr:row>
          <xdr:rowOff>0</xdr:rowOff>
        </xdr:from>
        <xdr:to>
          <xdr:col>2</xdr:col>
          <xdr:colOff>266700</xdr:colOff>
          <xdr:row>48</xdr:row>
          <xdr:rowOff>238125</xdr:rowOff>
        </xdr:to>
        <xdr:sp macro="" textlink="">
          <xdr:nvSpPr>
            <xdr:cNvPr id="5153" name="Group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109258</xdr:colOff>
      <xdr:row>0</xdr:row>
      <xdr:rowOff>55469</xdr:rowOff>
    </xdr:from>
    <xdr:to>
      <xdr:col>29</xdr:col>
      <xdr:colOff>640955</xdr:colOff>
      <xdr:row>0</xdr:row>
      <xdr:rowOff>1332233</xdr:rowOff>
    </xdr:to>
    <xdr:pic>
      <xdr:nvPicPr>
        <xdr:cNvPr id="8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" r="749"/>
        <a:stretch>
          <a:fillRect/>
        </a:stretch>
      </xdr:blipFill>
      <xdr:spPr bwMode="auto">
        <a:xfrm>
          <a:off x="109258" y="55469"/>
          <a:ext cx="11495532" cy="1276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</xdr:colOff>
          <xdr:row>39</xdr:row>
          <xdr:rowOff>161925</xdr:rowOff>
        </xdr:from>
        <xdr:to>
          <xdr:col>29</xdr:col>
          <xdr:colOff>638175</xdr:colOff>
          <xdr:row>41</xdr:row>
          <xdr:rowOff>180975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342900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0</xdr:rowOff>
        </xdr:from>
        <xdr:to>
          <xdr:col>3</xdr:col>
          <xdr:colOff>57150</xdr:colOff>
          <xdr:row>13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219075</xdr:rowOff>
        </xdr:from>
        <xdr:to>
          <xdr:col>3</xdr:col>
          <xdr:colOff>57150</xdr:colOff>
          <xdr:row>14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219075</xdr:rowOff>
        </xdr:from>
        <xdr:to>
          <xdr:col>3</xdr:col>
          <xdr:colOff>57150</xdr:colOff>
          <xdr:row>15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209550</xdr:rowOff>
        </xdr:from>
        <xdr:to>
          <xdr:col>3</xdr:col>
          <xdr:colOff>57150</xdr:colOff>
          <xdr:row>16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200025</xdr:rowOff>
        </xdr:from>
        <xdr:to>
          <xdr:col>3</xdr:col>
          <xdr:colOff>57150</xdr:colOff>
          <xdr:row>16</xdr:row>
          <xdr:rowOff>200025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219075</xdr:rowOff>
        </xdr:from>
        <xdr:to>
          <xdr:col>3</xdr:col>
          <xdr:colOff>57150</xdr:colOff>
          <xdr:row>18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190500</xdr:rowOff>
        </xdr:from>
        <xdr:to>
          <xdr:col>3</xdr:col>
          <xdr:colOff>57150</xdr:colOff>
          <xdr:row>20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342900</xdr:rowOff>
        </xdr:from>
        <xdr:to>
          <xdr:col>3</xdr:col>
          <xdr:colOff>57150</xdr:colOff>
          <xdr:row>25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0</xdr:rowOff>
        </xdr:from>
        <xdr:to>
          <xdr:col>3</xdr:col>
          <xdr:colOff>57150</xdr:colOff>
          <xdr:row>26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219075</xdr:rowOff>
        </xdr:from>
        <xdr:to>
          <xdr:col>3</xdr:col>
          <xdr:colOff>57150</xdr:colOff>
          <xdr:row>27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219075</xdr:rowOff>
        </xdr:from>
        <xdr:to>
          <xdr:col>3</xdr:col>
          <xdr:colOff>57150</xdr:colOff>
          <xdr:row>28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209550</xdr:rowOff>
        </xdr:from>
        <xdr:to>
          <xdr:col>3</xdr:col>
          <xdr:colOff>57150</xdr:colOff>
          <xdr:row>29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200025</xdr:rowOff>
        </xdr:from>
        <xdr:to>
          <xdr:col>3</xdr:col>
          <xdr:colOff>57150</xdr:colOff>
          <xdr:row>30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30</xdr:row>
          <xdr:rowOff>190500</xdr:rowOff>
        </xdr:from>
        <xdr:to>
          <xdr:col>3</xdr:col>
          <xdr:colOff>57150</xdr:colOff>
          <xdr:row>32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38</xdr:row>
          <xdr:rowOff>133350</xdr:rowOff>
        </xdr:from>
        <xdr:to>
          <xdr:col>3</xdr:col>
          <xdr:colOff>95250</xdr:colOff>
          <xdr:row>40</xdr:row>
          <xdr:rowOff>76200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44</xdr:row>
          <xdr:rowOff>0</xdr:rowOff>
        </xdr:from>
        <xdr:to>
          <xdr:col>3</xdr:col>
          <xdr:colOff>95250</xdr:colOff>
          <xdr:row>45</xdr:row>
          <xdr:rowOff>28575</xdr:rowOff>
        </xdr:to>
        <xdr:sp macro="" textlink="">
          <xdr:nvSpPr>
            <xdr:cNvPr id="5147" name="Option 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56</xdr:row>
          <xdr:rowOff>57150</xdr:rowOff>
        </xdr:from>
        <xdr:to>
          <xdr:col>2</xdr:col>
          <xdr:colOff>304800</xdr:colOff>
          <xdr:row>59</xdr:row>
          <xdr:rowOff>390525</xdr:rowOff>
        </xdr:to>
        <xdr:sp macro="" textlink="">
          <xdr:nvSpPr>
            <xdr:cNvPr id="5160" name="Group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72887</xdr:colOff>
      <xdr:row>55</xdr:row>
      <xdr:rowOff>304800</xdr:rowOff>
    </xdr:from>
    <xdr:to>
      <xdr:col>3</xdr:col>
      <xdr:colOff>13252</xdr:colOff>
      <xdr:row>60</xdr:row>
      <xdr:rowOff>86140</xdr:rowOff>
    </xdr:to>
    <xdr:sp macro="" textlink="">
      <xdr:nvSpPr>
        <xdr:cNvPr id="2" name="Rechteck 1"/>
        <xdr:cNvSpPr/>
      </xdr:nvSpPr>
      <xdr:spPr bwMode="auto">
        <a:xfrm>
          <a:off x="390939" y="15326139"/>
          <a:ext cx="424070" cy="1557131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57</xdr:row>
          <xdr:rowOff>38100</xdr:rowOff>
        </xdr:from>
        <xdr:to>
          <xdr:col>2</xdr:col>
          <xdr:colOff>247650</xdr:colOff>
          <xdr:row>57</xdr:row>
          <xdr:rowOff>276225</xdr:rowOff>
        </xdr:to>
        <xdr:sp macro="" textlink="">
          <xdr:nvSpPr>
            <xdr:cNvPr id="5161" name="Option Button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58</xdr:row>
          <xdr:rowOff>95250</xdr:rowOff>
        </xdr:from>
        <xdr:to>
          <xdr:col>2</xdr:col>
          <xdr:colOff>247650</xdr:colOff>
          <xdr:row>58</xdr:row>
          <xdr:rowOff>323850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59</xdr:row>
          <xdr:rowOff>95250</xdr:rowOff>
        </xdr:from>
        <xdr:to>
          <xdr:col>2</xdr:col>
          <xdr:colOff>247650</xdr:colOff>
          <xdr:row>59</xdr:row>
          <xdr:rowOff>333375</xdr:rowOff>
        </xdr:to>
        <xdr:sp macro="" textlink="">
          <xdr:nvSpPr>
            <xdr:cNvPr id="5163" name="Option Button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57150</xdr:rowOff>
        </xdr:from>
        <xdr:to>
          <xdr:col>2</xdr:col>
          <xdr:colOff>247650</xdr:colOff>
          <xdr:row>56</xdr:row>
          <xdr:rowOff>285750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57150</xdr:rowOff>
        </xdr:from>
        <xdr:to>
          <xdr:col>14</xdr:col>
          <xdr:colOff>228600</xdr:colOff>
          <xdr:row>47</xdr:row>
          <xdr:rowOff>285750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</xdr:row>
          <xdr:rowOff>57150</xdr:rowOff>
        </xdr:from>
        <xdr:to>
          <xdr:col>18</xdr:col>
          <xdr:colOff>0</xdr:colOff>
          <xdr:row>47</xdr:row>
          <xdr:rowOff>285750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57150</xdr:rowOff>
        </xdr:from>
        <xdr:to>
          <xdr:col>14</xdr:col>
          <xdr:colOff>228600</xdr:colOff>
          <xdr:row>48</xdr:row>
          <xdr:rowOff>285750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57150</xdr:rowOff>
        </xdr:from>
        <xdr:to>
          <xdr:col>18</xdr:col>
          <xdr:colOff>0</xdr:colOff>
          <xdr:row>48</xdr:row>
          <xdr:rowOff>285750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28574</xdr:rowOff>
    </xdr:from>
    <xdr:to>
      <xdr:col>39</xdr:col>
      <xdr:colOff>442879</xdr:colOff>
      <xdr:row>0</xdr:row>
      <xdr:rowOff>1303019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" r="749"/>
        <a:stretch>
          <a:fillRect/>
        </a:stretch>
      </xdr:blipFill>
      <xdr:spPr bwMode="auto">
        <a:xfrm>
          <a:off x="28575" y="28574"/>
          <a:ext cx="11478544" cy="127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295275</xdr:rowOff>
        </xdr:from>
        <xdr:to>
          <xdr:col>3</xdr:col>
          <xdr:colOff>266700</xdr:colOff>
          <xdr:row>14</xdr:row>
          <xdr:rowOff>47625</xdr:rowOff>
        </xdr:to>
        <xdr:sp macro="" textlink="">
          <xdr:nvSpPr>
            <xdr:cNvPr id="8196" name="Group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35169</xdr:colOff>
      <xdr:row>10</xdr:row>
      <xdr:rowOff>269631</xdr:rowOff>
    </xdr:from>
    <xdr:to>
      <xdr:col>4</xdr:col>
      <xdr:colOff>11723</xdr:colOff>
      <xdr:row>15</xdr:row>
      <xdr:rowOff>76207</xdr:rowOff>
    </xdr:to>
    <xdr:sp macro="" textlink="">
      <xdr:nvSpPr>
        <xdr:cNvPr id="2" name="Rechteck 1"/>
        <xdr:cNvSpPr/>
      </xdr:nvSpPr>
      <xdr:spPr bwMode="auto">
        <a:xfrm>
          <a:off x="920261" y="4824046"/>
          <a:ext cx="257908" cy="67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304800</xdr:rowOff>
        </xdr:from>
        <xdr:to>
          <xdr:col>4</xdr:col>
          <xdr:colOff>9525</xdr:colOff>
          <xdr:row>12</xdr:row>
          <xdr:rowOff>19050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171450</xdr:rowOff>
        </xdr:from>
        <xdr:to>
          <xdr:col>4</xdr:col>
          <xdr:colOff>9525</xdr:colOff>
          <xdr:row>14</xdr:row>
          <xdr:rowOff>19050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16565</xdr:colOff>
      <xdr:row>20</xdr:row>
      <xdr:rowOff>109331</xdr:rowOff>
    </xdr:from>
    <xdr:to>
      <xdr:col>16</xdr:col>
      <xdr:colOff>140390</xdr:colOff>
      <xdr:row>20</xdr:row>
      <xdr:rowOff>318881</xdr:rowOff>
    </xdr:to>
    <xdr:pic>
      <xdr:nvPicPr>
        <xdr:cNvPr id="13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340" y="6910181"/>
          <a:ext cx="3714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25</xdr:row>
      <xdr:rowOff>0</xdr:rowOff>
    </xdr:from>
    <xdr:to>
      <xdr:col>23</xdr:col>
      <xdr:colOff>152400</xdr:colOff>
      <xdr:row>25</xdr:row>
      <xdr:rowOff>257175</xdr:rowOff>
    </xdr:to>
    <xdr:pic>
      <xdr:nvPicPr>
        <xdr:cNvPr id="19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334375"/>
          <a:ext cx="56769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33131</xdr:colOff>
      <xdr:row>35</xdr:row>
      <xdr:rowOff>66261</xdr:rowOff>
    </xdr:from>
    <xdr:to>
      <xdr:col>8</xdr:col>
      <xdr:colOff>195056</xdr:colOff>
      <xdr:row>36</xdr:row>
      <xdr:rowOff>142461</xdr:rowOff>
    </xdr:to>
    <xdr:pic>
      <xdr:nvPicPr>
        <xdr:cNvPr id="23" name="Grafik 2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2" y="10913555"/>
          <a:ext cx="1551455" cy="40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N66"/>
  <sheetViews>
    <sheetView showGridLines="0" zoomScaleNormal="100" workbookViewId="0">
      <selection activeCell="G7" sqref="G7:AD7"/>
    </sheetView>
  </sheetViews>
  <sheetFormatPr baseColWidth="10" defaultColWidth="11.5703125" defaultRowHeight="16.899999999999999" customHeight="1" x14ac:dyDescent="0.2"/>
  <cols>
    <col min="1" max="1" width="4.7109375" style="57" customWidth="1"/>
    <col min="2" max="2" width="2.42578125" style="57" customWidth="1"/>
    <col min="3" max="3" width="4.7109375" style="57" customWidth="1"/>
    <col min="4" max="7" width="4.42578125" style="57" customWidth="1"/>
    <col min="8" max="8" width="7" style="57" customWidth="1"/>
    <col min="9" max="10" width="4.42578125" style="57" customWidth="1"/>
    <col min="11" max="12" width="3.7109375" style="57" customWidth="1"/>
    <col min="13" max="13" width="4.140625" style="57" customWidth="1"/>
    <col min="14" max="15" width="4.28515625" style="57" customWidth="1"/>
    <col min="16" max="16" width="4.42578125" style="57" customWidth="1"/>
    <col min="17" max="17" width="4.28515625" style="57" customWidth="1"/>
    <col min="18" max="18" width="3.140625" style="57" customWidth="1"/>
    <col min="19" max="20" width="4.42578125" style="57" customWidth="1"/>
    <col min="21" max="21" width="15.7109375" style="57" customWidth="1"/>
    <col min="22" max="22" width="8" style="57" customWidth="1"/>
    <col min="23" max="23" width="11.140625" style="57" customWidth="1"/>
    <col min="24" max="24" width="4.42578125" style="57" customWidth="1"/>
    <col min="25" max="25" width="4.85546875" style="57" customWidth="1"/>
    <col min="26" max="26" width="8.85546875" style="57" customWidth="1"/>
    <col min="27" max="27" width="4.28515625" style="21" customWidth="1"/>
    <col min="28" max="28" width="2.42578125" style="21" customWidth="1"/>
    <col min="29" max="29" width="13.85546875" style="22" customWidth="1"/>
    <col min="30" max="30" width="10.28515625" style="21" customWidth="1"/>
    <col min="31" max="31" width="24.7109375" style="21" customWidth="1"/>
    <col min="32" max="32" width="10.7109375" style="65" hidden="1" customWidth="1"/>
    <col min="33" max="33" width="4.28515625" style="66" hidden="1" customWidth="1"/>
    <col min="34" max="34" width="5.85546875" style="65" hidden="1" customWidth="1"/>
    <col min="35" max="35" width="4.85546875" style="57" hidden="1" customWidth="1"/>
    <col min="36" max="36" width="6" style="57" hidden="1" customWidth="1"/>
    <col min="37" max="16384" width="11.5703125" style="57"/>
  </cols>
  <sheetData>
    <row r="1" spans="1:36" ht="108.75" customHeight="1" x14ac:dyDescent="0.2">
      <c r="AE1" s="96" t="s">
        <v>532</v>
      </c>
      <c r="AF1" s="67"/>
      <c r="AG1" s="67"/>
    </row>
    <row r="2" spans="1:36" ht="41.2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23"/>
      <c r="AC2" s="23"/>
      <c r="AD2" s="53" t="s">
        <v>451</v>
      </c>
      <c r="AE2" s="53"/>
      <c r="AF2" s="68"/>
      <c r="AG2" s="69"/>
      <c r="AH2" s="68"/>
    </row>
    <row r="3" spans="1:36" s="26" customFormat="1" ht="26.25" customHeight="1" x14ac:dyDescent="0.2">
      <c r="A3" s="116" t="s">
        <v>453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24"/>
      <c r="AB3" s="24"/>
      <c r="AC3" s="25"/>
      <c r="AD3" s="24"/>
      <c r="AE3" s="24"/>
      <c r="AF3" s="70"/>
      <c r="AG3" s="71"/>
      <c r="AH3" s="70"/>
    </row>
    <row r="4" spans="1:36" ht="12.75" customHeight="1" x14ac:dyDescent="0.2"/>
    <row r="5" spans="1:36" ht="35.25" customHeight="1" x14ac:dyDescent="0.2">
      <c r="B5" s="57" t="s">
        <v>404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97"/>
    </row>
    <row r="6" spans="1:36" ht="35.25" customHeight="1" x14ac:dyDescent="0.2">
      <c r="B6" s="57" t="s">
        <v>0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97"/>
    </row>
    <row r="7" spans="1:36" ht="35.25" customHeight="1" x14ac:dyDescent="0.2">
      <c r="B7" s="121" t="s">
        <v>405</v>
      </c>
      <c r="C7" s="121"/>
      <c r="D7" s="121"/>
      <c r="E7" s="121"/>
      <c r="F7" s="59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97"/>
    </row>
    <row r="8" spans="1:36" ht="17.25" customHeight="1" x14ac:dyDescent="0.2">
      <c r="B8" s="59"/>
      <c r="C8" s="59"/>
      <c r="D8" s="59"/>
      <c r="E8" s="59"/>
      <c r="F8" s="5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7"/>
      <c r="AB8" s="27"/>
      <c r="AC8" s="28"/>
    </row>
    <row r="9" spans="1:36" ht="17.25" customHeight="1" x14ac:dyDescent="0.2">
      <c r="A9" s="30" t="s">
        <v>406</v>
      </c>
      <c r="B9" s="59"/>
      <c r="C9" s="59"/>
      <c r="D9" s="59"/>
      <c r="E9" s="59"/>
      <c r="F9" s="5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7"/>
      <c r="AB9" s="27"/>
      <c r="AC9" s="28"/>
    </row>
    <row r="10" spans="1:36" ht="17.25" customHeight="1" x14ac:dyDescent="0.2">
      <c r="B10" s="31" t="s">
        <v>407</v>
      </c>
      <c r="C10" s="59"/>
      <c r="D10" s="59"/>
      <c r="E10" s="59"/>
      <c r="F10" s="5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7"/>
      <c r="AB10" s="27"/>
      <c r="AC10" s="28"/>
    </row>
    <row r="11" spans="1:36" ht="27" customHeight="1" x14ac:dyDescent="0.2">
      <c r="B11" s="31"/>
      <c r="C11" s="31" t="s">
        <v>415</v>
      </c>
      <c r="D11" s="59"/>
      <c r="E11" s="59"/>
      <c r="F11" s="5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2" t="s">
        <v>426</v>
      </c>
      <c r="W11" s="29"/>
      <c r="X11" s="29"/>
      <c r="Y11" s="120" t="str">
        <f>IF(AG19&gt;1,"Eingabe
prozentmäßiger Anteil","")</f>
        <v/>
      </c>
      <c r="Z11" s="120"/>
      <c r="AA11" s="120"/>
      <c r="AB11" s="101"/>
      <c r="AC11" s="101" t="str">
        <f>IF(AG19&gt;1,"Wert anteilig","")</f>
        <v/>
      </c>
      <c r="AD11" s="33"/>
      <c r="AE11" s="33"/>
      <c r="AJ11" s="57" t="s">
        <v>526</v>
      </c>
    </row>
    <row r="12" spans="1:36" ht="17.25" customHeight="1" x14ac:dyDescent="0.2">
      <c r="B12" s="59"/>
      <c r="C12" s="59"/>
      <c r="D12" s="34" t="s">
        <v>408</v>
      </c>
      <c r="E12" s="34"/>
      <c r="F12" s="34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46">
        <v>0</v>
      </c>
      <c r="W12" s="58" t="s">
        <v>416</v>
      </c>
      <c r="X12" s="29"/>
      <c r="Y12" s="95"/>
      <c r="Z12" s="102"/>
      <c r="AA12" s="103"/>
      <c r="AB12" s="103"/>
      <c r="AC12" s="107" t="str">
        <f>IF(AG12&lt;&gt;1,"",IF(Z12="","",ROUND(Z12*V12,2)))</f>
        <v/>
      </c>
      <c r="AD12" s="35" t="str">
        <f>IF(AC12&lt;&gt;"","l/(m².min)","")</f>
        <v/>
      </c>
      <c r="AE12" s="35"/>
      <c r="AF12" s="65" t="b">
        <v>0</v>
      </c>
      <c r="AG12" s="66">
        <f>IF(AF12=FALSE,0,1)</f>
        <v>0</v>
      </c>
      <c r="AH12" s="65">
        <v>0</v>
      </c>
      <c r="AI12" s="95">
        <f>IF(ISNUMBER(Z12)=TRUE,1,0)</f>
        <v>0</v>
      </c>
      <c r="AJ12" s="95">
        <f>IF(AG$19=1,IF(OR(AND(AG12=1,AI12=0),AND(AG12=0,AI12=0))=TRUE,0,2),IF(AG12+AI12=1,3,0))</f>
        <v>0</v>
      </c>
    </row>
    <row r="13" spans="1:36" ht="17.25" customHeight="1" x14ac:dyDescent="0.2">
      <c r="B13" s="59"/>
      <c r="C13" s="59"/>
      <c r="D13" s="34" t="s">
        <v>409</v>
      </c>
      <c r="E13" s="34"/>
      <c r="F13" s="34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54">
        <v>0.25</v>
      </c>
      <c r="W13" s="58" t="s">
        <v>416</v>
      </c>
      <c r="X13" s="29"/>
      <c r="Y13" s="95"/>
      <c r="Z13" s="102"/>
      <c r="AA13" s="103"/>
      <c r="AB13" s="103"/>
      <c r="AC13" s="107" t="str">
        <f t="shared" ref="AC13:AC18" si="0">IF(AG13&lt;&gt;1,"",IF(Z13="","",ROUND(Z13*V13,2)))</f>
        <v/>
      </c>
      <c r="AD13" s="35" t="str">
        <f t="shared" ref="AD13:AD18" si="1">IF(AC13&lt;&gt;"","l/(m².min)","")</f>
        <v/>
      </c>
      <c r="AE13" s="35"/>
      <c r="AF13" s="65" t="b">
        <v>0</v>
      </c>
      <c r="AG13" s="66">
        <f t="shared" ref="AG13:AG20" si="2">IF(AF13=FALSE,0,1)</f>
        <v>0</v>
      </c>
      <c r="AH13" s="65">
        <v>0.25</v>
      </c>
      <c r="AI13" s="95">
        <f t="shared" ref="AI13:AI18" si="3">IF(AG13=0,IF(ISNUMBER(Z13)=FALSE,0,IF(AG$19=1,0,IF(ISNUMBER(Z13)=TRUE,1,0))),IF(ISNUMBER(Z13)=TRUE,1,0))</f>
        <v>0</v>
      </c>
      <c r="AJ13" s="95">
        <f t="shared" ref="AJ13:AJ18" si="4">IF(AG$19=1,IF(OR(AND(AG13=1,AI13=0),AND(AG13=0,AI13=0))=TRUE,0,2),IF(AG13+AI13=1,3,0))</f>
        <v>0</v>
      </c>
    </row>
    <row r="14" spans="1:36" ht="17.25" customHeight="1" x14ac:dyDescent="0.2">
      <c r="B14" s="59"/>
      <c r="C14" s="59"/>
      <c r="D14" s="34" t="s">
        <v>410</v>
      </c>
      <c r="E14" s="34"/>
      <c r="F14" s="3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54">
        <v>0.25</v>
      </c>
      <c r="W14" s="58" t="s">
        <v>416</v>
      </c>
      <c r="X14" s="29"/>
      <c r="Y14" s="95"/>
      <c r="Z14" s="102"/>
      <c r="AA14" s="103"/>
      <c r="AB14" s="103"/>
      <c r="AC14" s="107" t="str">
        <f t="shared" si="0"/>
        <v/>
      </c>
      <c r="AD14" s="35" t="str">
        <f t="shared" si="1"/>
        <v/>
      </c>
      <c r="AE14" s="35"/>
      <c r="AF14" s="65" t="b">
        <v>0</v>
      </c>
      <c r="AG14" s="66">
        <f t="shared" si="2"/>
        <v>0</v>
      </c>
      <c r="AH14" s="65">
        <v>0.25</v>
      </c>
      <c r="AI14" s="95">
        <f t="shared" si="3"/>
        <v>0</v>
      </c>
      <c r="AJ14" s="95">
        <f t="shared" si="4"/>
        <v>0</v>
      </c>
    </row>
    <row r="15" spans="1:36" ht="17.25" customHeight="1" x14ac:dyDescent="0.2">
      <c r="B15" s="59"/>
      <c r="C15" s="59"/>
      <c r="D15" s="34" t="s">
        <v>411</v>
      </c>
      <c r="E15" s="34"/>
      <c r="F15" s="3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54">
        <v>0.35</v>
      </c>
      <c r="W15" s="58" t="s">
        <v>416</v>
      </c>
      <c r="X15" s="29"/>
      <c r="Y15" s="95"/>
      <c r="Z15" s="102"/>
      <c r="AA15" s="103"/>
      <c r="AB15" s="103"/>
      <c r="AC15" s="107" t="str">
        <f t="shared" si="0"/>
        <v/>
      </c>
      <c r="AD15" s="35" t="str">
        <f t="shared" si="1"/>
        <v/>
      </c>
      <c r="AE15" s="35"/>
      <c r="AF15" s="65" t="b">
        <v>0</v>
      </c>
      <c r="AG15" s="66">
        <f t="shared" si="2"/>
        <v>0</v>
      </c>
      <c r="AH15" s="65">
        <v>0.35</v>
      </c>
      <c r="AI15" s="95">
        <f t="shared" si="3"/>
        <v>0</v>
      </c>
      <c r="AJ15" s="95">
        <f t="shared" si="4"/>
        <v>0</v>
      </c>
    </row>
    <row r="16" spans="1:36" ht="17.25" customHeight="1" x14ac:dyDescent="0.2">
      <c r="B16" s="59"/>
      <c r="C16" s="59"/>
      <c r="D16" s="34" t="s">
        <v>412</v>
      </c>
      <c r="E16" s="34"/>
      <c r="F16" s="34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54">
        <v>0.35</v>
      </c>
      <c r="W16" s="58" t="s">
        <v>416</v>
      </c>
      <c r="X16" s="29"/>
      <c r="Y16" s="95"/>
      <c r="Z16" s="102"/>
      <c r="AA16" s="103"/>
      <c r="AB16" s="103"/>
      <c r="AC16" s="107" t="str">
        <f t="shared" si="0"/>
        <v/>
      </c>
      <c r="AD16" s="35" t="str">
        <f t="shared" si="1"/>
        <v/>
      </c>
      <c r="AE16" s="35"/>
      <c r="AF16" s="65" t="b">
        <v>0</v>
      </c>
      <c r="AG16" s="66">
        <f t="shared" si="2"/>
        <v>0</v>
      </c>
      <c r="AH16" s="65">
        <v>0.35</v>
      </c>
      <c r="AI16" s="95">
        <f t="shared" si="3"/>
        <v>0</v>
      </c>
      <c r="AJ16" s="95">
        <f t="shared" si="4"/>
        <v>0</v>
      </c>
    </row>
    <row r="17" spans="2:36" ht="17.25" customHeight="1" x14ac:dyDescent="0.2">
      <c r="B17" s="59"/>
      <c r="C17" s="59"/>
      <c r="D17" s="34" t="s">
        <v>413</v>
      </c>
      <c r="E17" s="34"/>
      <c r="F17" s="34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54">
        <v>0.35</v>
      </c>
      <c r="W17" s="58" t="s">
        <v>416</v>
      </c>
      <c r="X17" s="29"/>
      <c r="Y17" s="95"/>
      <c r="Z17" s="102"/>
      <c r="AA17" s="103"/>
      <c r="AB17" s="103"/>
      <c r="AC17" s="107" t="str">
        <f t="shared" si="0"/>
        <v/>
      </c>
      <c r="AD17" s="35" t="str">
        <f t="shared" si="1"/>
        <v/>
      </c>
      <c r="AE17" s="35"/>
      <c r="AF17" s="65" t="b">
        <v>0</v>
      </c>
      <c r="AG17" s="66">
        <f t="shared" si="2"/>
        <v>0</v>
      </c>
      <c r="AH17" s="65">
        <v>0.35</v>
      </c>
      <c r="AI17" s="95">
        <f t="shared" si="3"/>
        <v>0</v>
      </c>
      <c r="AJ17" s="95">
        <f t="shared" si="4"/>
        <v>0</v>
      </c>
    </row>
    <row r="18" spans="2:36" ht="17.25" customHeight="1" x14ac:dyDescent="0.2">
      <c r="B18" s="59"/>
      <c r="C18" s="59"/>
      <c r="D18" s="34" t="s">
        <v>414</v>
      </c>
      <c r="E18" s="34"/>
      <c r="F18" s="34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46">
        <v>0.5</v>
      </c>
      <c r="W18" s="58" t="s">
        <v>416</v>
      </c>
      <c r="X18" s="29"/>
      <c r="Y18" s="95"/>
      <c r="Z18" s="102"/>
      <c r="AA18" s="103"/>
      <c r="AB18" s="103"/>
      <c r="AC18" s="107" t="str">
        <f t="shared" si="0"/>
        <v/>
      </c>
      <c r="AD18" s="35" t="str">
        <f t="shared" si="1"/>
        <v/>
      </c>
      <c r="AE18" s="35"/>
      <c r="AF18" s="65" t="b">
        <v>0</v>
      </c>
      <c r="AG18" s="66">
        <f t="shared" si="2"/>
        <v>0</v>
      </c>
      <c r="AH18" s="65">
        <v>0.5</v>
      </c>
      <c r="AI18" s="95">
        <f t="shared" si="3"/>
        <v>0</v>
      </c>
      <c r="AJ18" s="95">
        <f t="shared" si="4"/>
        <v>0</v>
      </c>
    </row>
    <row r="19" spans="2:36" ht="17.25" customHeight="1" x14ac:dyDescent="0.2">
      <c r="B19" s="59"/>
      <c r="C19" s="59" t="s">
        <v>417</v>
      </c>
      <c r="D19" s="34"/>
      <c r="E19" s="124" t="str">
        <f>IF(AJ19&gt;0,"Eingabefehler - Anzahl ausgewählter Wandbauteile oben und Anzahl/Position der Eingabe des Prozentmäßigen Anteils UNGLEICH!","")</f>
        <v/>
      </c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05"/>
      <c r="Z19" s="100" t="str">
        <f>IF(AG19&gt;1,IF(COUNT(Z12:Z18)=AG19,SUM(Z12:Z18),""),"")</f>
        <v/>
      </c>
      <c r="AA19" s="106"/>
      <c r="AB19" s="106"/>
      <c r="AC19" s="87" t="str">
        <f>IF(Z19=1,ROUND(SUM(AC12:AC18),2),"")</f>
        <v/>
      </c>
      <c r="AD19" s="21" t="str">
        <f>IF(AC19="","","l/m².min")</f>
        <v/>
      </c>
      <c r="AG19" s="66">
        <f>SUM(AG12:AG18)</f>
        <v>0</v>
      </c>
      <c r="AH19" s="65" t="str">
        <f>IF(AG19=1,VLOOKUP(1,AG12:AH18,2,FALSE),"")</f>
        <v/>
      </c>
      <c r="AI19" s="95">
        <f>SUM(AI12:AI18)</f>
        <v>0</v>
      </c>
      <c r="AJ19" s="57">
        <f>SUM(AJ12:AJ18)</f>
        <v>0</v>
      </c>
    </row>
    <row r="20" spans="2:36" ht="15.75" customHeight="1" x14ac:dyDescent="0.2">
      <c r="D20" s="57" t="s">
        <v>528</v>
      </c>
      <c r="V20" s="63"/>
      <c r="W20" s="58" t="s">
        <v>416</v>
      </c>
      <c r="Y20" s="36"/>
      <c r="Z20" s="37"/>
      <c r="AF20" s="65" t="b">
        <v>0</v>
      </c>
      <c r="AG20" s="66">
        <f t="shared" si="2"/>
        <v>0</v>
      </c>
      <c r="AI20" s="95"/>
    </row>
    <row r="21" spans="2:36" ht="15.75" customHeight="1" x14ac:dyDescent="0.2">
      <c r="Z21" s="38" t="str">
        <f>IF(AND(AG19&gt;1,Z19&lt;&gt;1)=TRUE,"Prozentsumme falsch! (ungleich 100%)","")</f>
        <v/>
      </c>
      <c r="AI21" s="95"/>
    </row>
    <row r="22" spans="2:36" ht="27" customHeight="1" x14ac:dyDescent="0.2">
      <c r="C22" s="123" t="str">
        <f>IF(AG19&gt;=1,IF(AG20=1,"Falsche Auswahl der Wandbauteile! Mischform ODER vorgegebene Wandbauteile oben anhaken!",""),IF(AG20=1,"","Vorgegebene Wandbauteile (Mehrfachauswahl möglich) ODER Mischform anhaken!"))</f>
        <v>Vorgegebene Wandbauteile (Mehrfachauswahl möglich) ODER Mischform anhaken!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Q22" s="30" t="s">
        <v>418</v>
      </c>
      <c r="U22" s="39" t="s">
        <v>427</v>
      </c>
      <c r="V22" s="55" t="str">
        <f>IF(AG19&gt;0,IF(AG19=1,AH19,IF(AG19&gt;1,AC19,"")),IF(AG20=1,IF(V20="","",V20),""))</f>
        <v/>
      </c>
      <c r="W22" s="40" t="s">
        <v>416</v>
      </c>
      <c r="Z22" s="122" t="str">
        <f>IF(AG20=1,IF(V20="","Eingabe Mischform gewählt - Eingabe qLWi-Wand erforderlich und 
ggf. Auswahl von vorgegebenen Bauteilsystemen darüber löschen! - (Haken entfernen)",""),"")</f>
        <v/>
      </c>
      <c r="AA22" s="122"/>
      <c r="AB22" s="122"/>
      <c r="AC22" s="122"/>
      <c r="AD22" s="122"/>
      <c r="AE22" s="122"/>
      <c r="AI22" s="95"/>
    </row>
    <row r="23" spans="2:36" ht="33.75" customHeight="1" x14ac:dyDescent="0.2">
      <c r="Z23" s="122"/>
      <c r="AA23" s="122"/>
      <c r="AB23" s="122"/>
      <c r="AC23" s="122"/>
      <c r="AD23" s="122"/>
      <c r="AE23" s="122"/>
      <c r="AI23" s="95"/>
    </row>
    <row r="24" spans="2:36" ht="27" customHeight="1" x14ac:dyDescent="0.2">
      <c r="C24" s="31" t="s">
        <v>419</v>
      </c>
      <c r="D24" s="59"/>
      <c r="E24" s="59"/>
      <c r="F24" s="5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2" t="s">
        <v>429</v>
      </c>
      <c r="W24" s="29"/>
      <c r="X24" s="29"/>
      <c r="Y24" s="120" t="str">
        <f>IF(AG31&gt;1,"Eingabe
prozentmäßiger Anteil","")</f>
        <v/>
      </c>
      <c r="Z24" s="120"/>
      <c r="AA24" s="120"/>
      <c r="AB24" s="101"/>
      <c r="AC24" s="101" t="str">
        <f>IF(AG31&gt;1,"Wert anteilig","")</f>
        <v/>
      </c>
      <c r="AD24" s="33"/>
      <c r="AE24" s="33"/>
      <c r="AI24" s="95"/>
    </row>
    <row r="25" spans="2:36" ht="15.75" customHeight="1" x14ac:dyDescent="0.2">
      <c r="C25" s="59"/>
      <c r="D25" s="34" t="s">
        <v>420</v>
      </c>
      <c r="E25" s="34"/>
      <c r="F25" s="34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46">
        <v>0</v>
      </c>
      <c r="W25" s="58" t="s">
        <v>416</v>
      </c>
      <c r="X25" s="29"/>
      <c r="Y25" s="95"/>
      <c r="Z25" s="102"/>
      <c r="AA25" s="103"/>
      <c r="AB25" s="103"/>
      <c r="AC25" s="104" t="str">
        <f>IF(AG25&lt;&gt;1,"",IF(Z25="","",Z25*V25))</f>
        <v/>
      </c>
      <c r="AD25" s="35" t="str">
        <f>IF(AC25&lt;&gt;"","l/(m².min)","")</f>
        <v/>
      </c>
      <c r="AE25" s="35"/>
      <c r="AF25" s="65" t="b">
        <v>0</v>
      </c>
      <c r="AG25" s="66">
        <f>IF(AF25=FALSE,0,1)</f>
        <v>0</v>
      </c>
      <c r="AH25" s="65">
        <v>0</v>
      </c>
      <c r="AI25" s="95">
        <f>IF(AG25=0,IF(ISNUMBER(Z25)=FALSE,0,IF(AG$31=1,0,IF(ISNUMBER(Z25)=TRUE,1,0))),IF(ISNUMBER(Z25)=TRUE,1,0))</f>
        <v>0</v>
      </c>
      <c r="AJ25" s="95">
        <f>IF(AG$31=1,IF(OR(AND(AG25=1,AI25=0),AND(AG25=0,AI25=0))=TRUE,0,2),IF(AG25+AI25=1,3,0))</f>
        <v>0</v>
      </c>
    </row>
    <row r="26" spans="2:36" ht="15.75" customHeight="1" x14ac:dyDescent="0.2">
      <c r="C26" s="59"/>
      <c r="D26" s="34" t="s">
        <v>421</v>
      </c>
      <c r="E26" s="34"/>
      <c r="F26" s="34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54">
        <v>0.25</v>
      </c>
      <c r="W26" s="58" t="s">
        <v>416</v>
      </c>
      <c r="X26" s="29"/>
      <c r="Y26" s="95"/>
      <c r="Z26" s="102"/>
      <c r="AA26" s="103"/>
      <c r="AB26" s="103"/>
      <c r="AC26" s="104" t="str">
        <f t="shared" ref="AC26:AC30" si="5">IF(AG26&lt;&gt;1,"",IF(Z26="","",Z26*V26))</f>
        <v/>
      </c>
      <c r="AD26" s="35" t="str">
        <f t="shared" ref="AD26:AD30" si="6">IF(AC26&lt;&gt;"","l/(m².min)","")</f>
        <v/>
      </c>
      <c r="AE26" s="35"/>
      <c r="AF26" s="65" t="b">
        <v>0</v>
      </c>
      <c r="AG26" s="66">
        <f t="shared" ref="AG26:AG32" si="7">IF(AF26=FALSE,0,1)</f>
        <v>0</v>
      </c>
      <c r="AH26" s="65">
        <v>0.25</v>
      </c>
      <c r="AI26" s="95">
        <f t="shared" ref="AI26:AI30" si="8">IF(AG26=0,IF(ISNUMBER(Z26)=FALSE,0,IF(AG$31=1,0,IF(ISNUMBER(Z26)=TRUE,1,0))),IF(ISNUMBER(Z26)=TRUE,1,0))</f>
        <v>0</v>
      </c>
      <c r="AJ26" s="95">
        <f t="shared" ref="AJ26:AJ30" si="9">IF(AG$31=1,IF(OR(AND(AG26=1,AI26=0),AND(AG26=0,AI26=0))=TRUE,0,2),IF(AG26+AI26=1,3,0))</f>
        <v>0</v>
      </c>
    </row>
    <row r="27" spans="2:36" ht="15.75" customHeight="1" x14ac:dyDescent="0.2">
      <c r="C27" s="59"/>
      <c r="D27" s="34" t="s">
        <v>422</v>
      </c>
      <c r="E27" s="34"/>
      <c r="F27" s="34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54">
        <v>0.25</v>
      </c>
      <c r="W27" s="58" t="s">
        <v>416</v>
      </c>
      <c r="X27" s="29"/>
      <c r="Y27" s="95"/>
      <c r="Z27" s="102"/>
      <c r="AA27" s="103"/>
      <c r="AB27" s="103"/>
      <c r="AC27" s="104" t="str">
        <f t="shared" si="5"/>
        <v/>
      </c>
      <c r="AD27" s="35" t="str">
        <f t="shared" si="6"/>
        <v/>
      </c>
      <c r="AE27" s="35"/>
      <c r="AF27" s="65" t="b">
        <v>0</v>
      </c>
      <c r="AG27" s="66">
        <f t="shared" si="7"/>
        <v>0</v>
      </c>
      <c r="AH27" s="65">
        <v>0.25</v>
      </c>
      <c r="AI27" s="95">
        <f t="shared" si="8"/>
        <v>0</v>
      </c>
      <c r="AJ27" s="95">
        <f t="shared" si="9"/>
        <v>0</v>
      </c>
    </row>
    <row r="28" spans="2:36" ht="15.75" customHeight="1" x14ac:dyDescent="0.2">
      <c r="C28" s="59"/>
      <c r="D28" s="34" t="s">
        <v>423</v>
      </c>
      <c r="E28" s="34"/>
      <c r="F28" s="34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54">
        <v>0.35</v>
      </c>
      <c r="W28" s="58" t="s">
        <v>416</v>
      </c>
      <c r="X28" s="29"/>
      <c r="Y28" s="95"/>
      <c r="Z28" s="102"/>
      <c r="AA28" s="103"/>
      <c r="AB28" s="103"/>
      <c r="AC28" s="104" t="str">
        <f t="shared" si="5"/>
        <v/>
      </c>
      <c r="AD28" s="35" t="str">
        <f t="shared" si="6"/>
        <v/>
      </c>
      <c r="AE28" s="35"/>
      <c r="AF28" s="65" t="b">
        <v>0</v>
      </c>
      <c r="AG28" s="66">
        <f t="shared" si="7"/>
        <v>0</v>
      </c>
      <c r="AH28" s="65">
        <v>0.35</v>
      </c>
      <c r="AI28" s="95">
        <f t="shared" si="8"/>
        <v>0</v>
      </c>
      <c r="AJ28" s="95">
        <f t="shared" si="9"/>
        <v>0</v>
      </c>
    </row>
    <row r="29" spans="2:36" ht="15.75" customHeight="1" x14ac:dyDescent="0.2">
      <c r="C29" s="59"/>
      <c r="D29" s="34" t="s">
        <v>424</v>
      </c>
      <c r="E29" s="34"/>
      <c r="F29" s="34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54">
        <v>0.35</v>
      </c>
      <c r="W29" s="58" t="s">
        <v>416</v>
      </c>
      <c r="X29" s="29"/>
      <c r="Y29" s="95"/>
      <c r="Z29" s="102"/>
      <c r="AA29" s="103"/>
      <c r="AB29" s="103"/>
      <c r="AC29" s="104" t="str">
        <f t="shared" si="5"/>
        <v/>
      </c>
      <c r="AD29" s="35" t="str">
        <f t="shared" si="6"/>
        <v/>
      </c>
      <c r="AE29" s="35"/>
      <c r="AF29" s="65" t="b">
        <v>0</v>
      </c>
      <c r="AG29" s="66">
        <f t="shared" si="7"/>
        <v>0</v>
      </c>
      <c r="AH29" s="65">
        <v>0.35</v>
      </c>
      <c r="AI29" s="95">
        <f t="shared" si="8"/>
        <v>0</v>
      </c>
      <c r="AJ29" s="95">
        <f t="shared" si="9"/>
        <v>0</v>
      </c>
    </row>
    <row r="30" spans="2:36" ht="15.75" customHeight="1" x14ac:dyDescent="0.2">
      <c r="C30" s="59"/>
      <c r="D30" s="34" t="s">
        <v>425</v>
      </c>
      <c r="E30" s="34"/>
      <c r="F30" s="34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46">
        <v>0.5</v>
      </c>
      <c r="W30" s="58" t="s">
        <v>416</v>
      </c>
      <c r="X30" s="29"/>
      <c r="Y30" s="95"/>
      <c r="Z30" s="102"/>
      <c r="AA30" s="103"/>
      <c r="AB30" s="103"/>
      <c r="AC30" s="104" t="str">
        <f t="shared" si="5"/>
        <v/>
      </c>
      <c r="AD30" s="35" t="str">
        <f t="shared" si="6"/>
        <v/>
      </c>
      <c r="AE30" s="35"/>
      <c r="AF30" s="65" t="b">
        <v>0</v>
      </c>
      <c r="AG30" s="66">
        <f t="shared" si="7"/>
        <v>0</v>
      </c>
      <c r="AH30" s="65">
        <v>0.5</v>
      </c>
      <c r="AI30" s="95">
        <f t="shared" si="8"/>
        <v>0</v>
      </c>
      <c r="AJ30" s="95">
        <f t="shared" si="9"/>
        <v>0</v>
      </c>
    </row>
    <row r="31" spans="2:36" ht="15.75" customHeight="1" x14ac:dyDescent="0.2">
      <c r="C31" s="59" t="s">
        <v>417</v>
      </c>
      <c r="D31" s="34"/>
      <c r="E31" s="124" t="str">
        <f>IF(AJ31&gt;0,"Eingabefehler - Anzahl ausgewählter Wandbauteile oben und Anzahl/Position der Eingabe des Prozentmäßigen Anteils UNGLEICH!","")</f>
        <v/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05"/>
      <c r="Z31" s="100" t="str">
        <f>IF(AG31&gt;1,IF(COUNT(Z25:Z30)=AG31,SUM(Z25:Z30),""),"")</f>
        <v/>
      </c>
      <c r="AA31" s="106"/>
      <c r="AB31" s="106"/>
      <c r="AC31" s="87" t="str">
        <f>IF(Z31=1,SUM(AC25:AC30),"")</f>
        <v/>
      </c>
      <c r="AD31" s="21" t="str">
        <f>IF(AC31="","","l/m².min")</f>
        <v/>
      </c>
      <c r="AG31" s="66">
        <f>SUM(AG25:AG30)</f>
        <v>0</v>
      </c>
      <c r="AH31" s="65" t="str">
        <f>IF(AG31=1,VLOOKUP(1,AG25:AH30,2,FALSE),"")</f>
        <v/>
      </c>
      <c r="AI31" s="57">
        <f>SUM(AI25:AI30)</f>
        <v>0</v>
      </c>
      <c r="AJ31" s="57">
        <f>SUM(AJ25:AJ30)</f>
        <v>0</v>
      </c>
    </row>
    <row r="32" spans="2:36" ht="15.75" customHeight="1" x14ac:dyDescent="0.2">
      <c r="D32" s="57" t="s">
        <v>527</v>
      </c>
      <c r="V32" s="63"/>
      <c r="W32" s="58" t="s">
        <v>416</v>
      </c>
      <c r="Y32" s="36"/>
      <c r="Z32" s="37"/>
      <c r="AF32" s="65" t="b">
        <v>0</v>
      </c>
      <c r="AG32" s="66">
        <f t="shared" si="7"/>
        <v>0</v>
      </c>
    </row>
    <row r="33" spans="1:40" ht="15.75" customHeight="1" x14ac:dyDescent="0.2">
      <c r="Z33" s="38" t="str">
        <f>IF(AND(AG31&gt;1,Z31&lt;&gt;1)=TRUE,"Prozentsumme falsch! (ungleich 100%)","")</f>
        <v/>
      </c>
    </row>
    <row r="34" spans="1:40" ht="28.5" customHeight="1" x14ac:dyDescent="0.2">
      <c r="C34" s="123" t="str">
        <f>IF(AG31&gt;=1,IF(AG32=1,"Falsche Auswahl der Deckenbauteile! Mischform ODER vorgegebeneDeckenbauteile oben anhaken!",""),IF(AG32=1,"","Vorgegebene Deckenbauteile (Mehrfachauswahl möglich) ODER Mischform anhaken!"))</f>
        <v>Vorgegebene Deckenbauteile (Mehrfachauswahl möglich) ODER Mischform anhaken!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Q34" s="30" t="s">
        <v>418</v>
      </c>
      <c r="U34" s="39" t="s">
        <v>430</v>
      </c>
      <c r="V34" s="55" t="str">
        <f>IF(AG31&gt;0,IF(AG31=1,AH31,IF(AG31&gt;1,AC31,"")),IF(AG32=1,IF(V32="","",V32),""))</f>
        <v/>
      </c>
      <c r="W34" s="40" t="s">
        <v>428</v>
      </c>
      <c r="Z34" s="122" t="str">
        <f>IF(AG32=1,IF(V32="","Eingabe Mischform gewählt - Eingabe qLWi-Decke erforderlich und
ggf. Auswahl von vorgegebenen Bauteilsystemen darüber löschen! -
(Haken entfernen)",""),"")</f>
        <v/>
      </c>
      <c r="AA34" s="122"/>
      <c r="AB34" s="122"/>
      <c r="AC34" s="122"/>
      <c r="AD34" s="122"/>
      <c r="AE34" s="122"/>
    </row>
    <row r="35" spans="1:40" ht="15.75" customHeight="1" x14ac:dyDescent="0.2">
      <c r="Z35" s="122"/>
      <c r="AA35" s="122"/>
      <c r="AB35" s="122"/>
      <c r="AC35" s="122"/>
      <c r="AD35" s="122"/>
      <c r="AE35" s="122"/>
    </row>
    <row r="36" spans="1:40" ht="21.75" customHeight="1" x14ac:dyDescent="0.2">
      <c r="C36" s="41" t="s">
        <v>431</v>
      </c>
      <c r="J36" s="119" t="str">
        <f>IF(AND(ISNUMBER(V22),ISNUMBER(V34))=TRUE,V22+V34,"")</f>
        <v/>
      </c>
      <c r="K36" s="119"/>
      <c r="L36" s="41" t="s">
        <v>416</v>
      </c>
      <c r="AG36" s="66">
        <f>AG19+AG20</f>
        <v>0</v>
      </c>
      <c r="AH36" s="66">
        <f>AG31+AG32</f>
        <v>0</v>
      </c>
    </row>
    <row r="37" spans="1:40" ht="27.75" customHeight="1" x14ac:dyDescent="0.2"/>
    <row r="38" spans="1:40" ht="15.75" customHeight="1" x14ac:dyDescent="0.2">
      <c r="B38" s="31" t="s">
        <v>432</v>
      </c>
    </row>
    <row r="39" spans="1:40" ht="15.75" customHeight="1" x14ac:dyDescent="0.2">
      <c r="B39" s="31"/>
    </row>
    <row r="40" spans="1:40" ht="16.899999999999999" customHeight="1" x14ac:dyDescent="0.2">
      <c r="B40" s="42"/>
      <c r="C40" s="43"/>
      <c r="D40" s="43" t="s">
        <v>433</v>
      </c>
      <c r="E40" s="43"/>
      <c r="F40" s="43"/>
      <c r="R40" s="127"/>
      <c r="S40" s="127"/>
      <c r="T40" s="128"/>
      <c r="U40" s="128"/>
      <c r="Y40" s="34"/>
      <c r="AF40" s="66">
        <v>1</v>
      </c>
      <c r="AG40" s="65"/>
    </row>
    <row r="41" spans="1:40" ht="16.5" customHeight="1" x14ac:dyDescent="0.2">
      <c r="B41" s="42"/>
      <c r="C41" s="43"/>
      <c r="T41" s="18"/>
      <c r="U41" s="18"/>
      <c r="AC41" s="21"/>
      <c r="AE41" s="111"/>
      <c r="AF41" s="112"/>
      <c r="AG41" s="112"/>
      <c r="AH41" s="112"/>
      <c r="AI41" s="113"/>
      <c r="AJ41" s="113"/>
      <c r="AK41" s="113"/>
      <c r="AL41" s="113"/>
      <c r="AM41" s="113"/>
      <c r="AN41" s="113"/>
    </row>
    <row r="42" spans="1:40" ht="16.899999999999999" customHeight="1" x14ac:dyDescent="0.2">
      <c r="B42" s="44"/>
      <c r="D42" s="57" t="s">
        <v>2</v>
      </c>
      <c r="G42" s="129" t="str">
        <f>IF($AF$40=1,INDEX('TRVB137-Anhang1'!$A$3:$E$433,'QLWO-Seite 1'!$AH$45,2),"Keine Auswahl aus Tabelle A erfolgt - für individuelle Festlegung siehe unten.")</f>
        <v>Nutzung aus Drop-down Feld (rechts) wählen !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45"/>
      <c r="Y42" s="45"/>
      <c r="Z42" s="45"/>
      <c r="AC42" s="21"/>
      <c r="AE42" s="73"/>
      <c r="AF42" s="110"/>
      <c r="AG42" s="110"/>
      <c r="AH42" s="110"/>
      <c r="AI42" s="73"/>
      <c r="AJ42" s="73"/>
      <c r="AK42" s="73"/>
      <c r="AL42" s="73"/>
      <c r="AM42" s="73"/>
      <c r="AN42" s="73"/>
    </row>
    <row r="43" spans="1:40" ht="27.75" customHeight="1" x14ac:dyDescent="0.2">
      <c r="B43" s="44"/>
      <c r="D43" s="57" t="s">
        <v>3</v>
      </c>
      <c r="G43" s="129" t="str">
        <f>IF($AF$40=1,INDEX('TRVB137-Anhang1'!$A$3:$E$433,'QLWO-Seite 1'!$AH$45,3),"---")</f>
        <v>---</v>
      </c>
      <c r="H43" s="129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44" t="s">
        <v>441</v>
      </c>
      <c r="V43" s="46" t="str">
        <f>IF($AF$40=1,INDEX('TRVB137-Anhang1'!$A$3:$E$433,'QLWO-Seite 1'!$AH$45,4),"---")</f>
        <v>---</v>
      </c>
      <c r="W43" s="58" t="s">
        <v>416</v>
      </c>
      <c r="AC43" s="21"/>
      <c r="AE43" s="73"/>
      <c r="AF43" s="110"/>
      <c r="AG43" s="110"/>
      <c r="AH43" s="110"/>
      <c r="AI43" s="73"/>
      <c r="AJ43" s="73"/>
      <c r="AK43" s="73"/>
      <c r="AL43" s="73"/>
      <c r="AM43" s="73"/>
      <c r="AN43" s="73"/>
    </row>
    <row r="44" spans="1:40" ht="12" customHeight="1" x14ac:dyDescent="0.2">
      <c r="B44" s="44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AC44" s="21"/>
      <c r="AE44" s="73"/>
      <c r="AF44" s="110"/>
      <c r="AG44" s="110"/>
      <c r="AH44" s="110"/>
      <c r="AI44" s="73"/>
      <c r="AJ44" s="73"/>
      <c r="AK44" s="73"/>
      <c r="AL44" s="73"/>
      <c r="AM44" s="73"/>
      <c r="AN44" s="73"/>
    </row>
    <row r="45" spans="1:40" s="43" customFormat="1" ht="24.95" customHeight="1" x14ac:dyDescent="0.2">
      <c r="A45" s="57"/>
      <c r="B45" s="44"/>
      <c r="C45" s="57"/>
      <c r="D45" s="43" t="s">
        <v>434</v>
      </c>
      <c r="G45" s="57"/>
      <c r="H45" s="47"/>
      <c r="I45" s="47"/>
      <c r="J45" s="47"/>
      <c r="K45" s="47"/>
      <c r="L45" s="47"/>
      <c r="M45" s="47"/>
      <c r="N45" s="47"/>
      <c r="O45" s="47"/>
      <c r="P45" s="57"/>
      <c r="Q45" s="54"/>
      <c r="R45" s="54"/>
      <c r="S45" s="54"/>
      <c r="T45" s="18"/>
      <c r="U45" s="18"/>
      <c r="V45" s="57"/>
      <c r="W45" s="57"/>
      <c r="X45" s="57"/>
      <c r="Y45" s="57"/>
      <c r="Z45" s="57"/>
      <c r="AA45" s="21"/>
      <c r="AB45" s="48"/>
      <c r="AC45" s="48"/>
      <c r="AD45" s="48"/>
      <c r="AE45" s="48"/>
      <c r="AF45" s="72"/>
      <c r="AG45" s="72"/>
      <c r="AH45" s="72">
        <v>1</v>
      </c>
    </row>
    <row r="46" spans="1:40" ht="24.95" customHeight="1" x14ac:dyDescent="0.2">
      <c r="B46" s="44"/>
      <c r="D46" s="57" t="s">
        <v>435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G46" s="65"/>
    </row>
    <row r="47" spans="1:40" ht="12" customHeight="1" x14ac:dyDescent="0.2">
      <c r="B47" s="44"/>
      <c r="H47" s="47"/>
      <c r="I47" s="47"/>
      <c r="J47" s="47"/>
      <c r="K47" s="47"/>
      <c r="L47" s="47"/>
      <c r="M47" s="47"/>
      <c r="N47" s="47"/>
      <c r="O47" s="47"/>
      <c r="Q47" s="54"/>
      <c r="R47" s="54"/>
      <c r="S47" s="54"/>
      <c r="T47" s="18"/>
      <c r="U47" s="18"/>
      <c r="AC47" s="21"/>
      <c r="AG47" s="65"/>
    </row>
    <row r="48" spans="1:40" ht="25.5" customHeight="1" x14ac:dyDescent="0.2">
      <c r="B48" s="44"/>
      <c r="G48" s="57" t="s">
        <v>436</v>
      </c>
      <c r="H48" s="56"/>
      <c r="I48" s="47"/>
      <c r="J48" s="47"/>
      <c r="K48" s="47"/>
      <c r="L48" s="47"/>
      <c r="M48" s="47"/>
      <c r="N48" s="47"/>
      <c r="O48" s="47"/>
      <c r="P48" s="57" t="s">
        <v>12</v>
      </c>
      <c r="Q48" s="54"/>
      <c r="R48" s="54"/>
      <c r="S48" s="18" t="s">
        <v>13</v>
      </c>
      <c r="T48" s="18"/>
      <c r="U48" s="44" t="s">
        <v>441</v>
      </c>
      <c r="V48" s="64"/>
      <c r="W48" s="58" t="s">
        <v>416</v>
      </c>
      <c r="AC48" s="21"/>
      <c r="AG48" s="65"/>
    </row>
    <row r="49" spans="2:34" ht="25.5" customHeight="1" x14ac:dyDescent="0.2">
      <c r="B49" s="44"/>
      <c r="G49" s="57" t="s">
        <v>437</v>
      </c>
      <c r="H49" s="47"/>
      <c r="I49" s="47"/>
      <c r="J49" s="47"/>
      <c r="K49" s="47"/>
      <c r="L49" s="47"/>
      <c r="M49" s="47"/>
      <c r="N49" s="47"/>
      <c r="O49" s="47"/>
      <c r="P49" s="57" t="s">
        <v>12</v>
      </c>
      <c r="Q49" s="54"/>
      <c r="R49" s="54"/>
      <c r="S49" s="18" t="s">
        <v>13</v>
      </c>
      <c r="T49" s="18"/>
      <c r="V49" s="38" t="str">
        <f>IF($AF$40=1,IF(OR(ISBLANK(G46),ISBLANK(V48))=TRUE,"","Eingabe von qLWm LÖSCHEN, da mit Optionsfeld - Auswahl aus Tabelle A - ausgewählt wurde"),IF($AF$40=2,IF(V48="","Bezeichnung der Verwendeten Nutzung(en) und Wert für QLWm eingeben!",""),""))</f>
        <v/>
      </c>
      <c r="AC49" s="21"/>
      <c r="AG49" s="65"/>
    </row>
    <row r="50" spans="2:34" ht="10.15" customHeight="1" x14ac:dyDescent="0.2">
      <c r="B50" s="44"/>
      <c r="H50" s="47"/>
      <c r="I50" s="47"/>
      <c r="J50" s="47"/>
      <c r="K50" s="47"/>
      <c r="L50" s="47"/>
      <c r="M50" s="47"/>
      <c r="N50" s="47"/>
      <c r="O50" s="47"/>
      <c r="Q50" s="54"/>
      <c r="R50" s="54"/>
      <c r="S50" s="54"/>
      <c r="T50" s="18"/>
      <c r="U50" s="18"/>
      <c r="AC50" s="21"/>
      <c r="AG50" s="65"/>
    </row>
    <row r="51" spans="2:34" ht="25.5" customHeight="1" x14ac:dyDescent="0.2">
      <c r="B51" s="44"/>
      <c r="C51" s="41" t="s">
        <v>440</v>
      </c>
      <c r="E51" s="119" t="str">
        <f>IF(AF40=1,IF(V43="---","",V43),IF(AF40=2,IF(V48="","",V48)))</f>
        <v/>
      </c>
      <c r="F51" s="119"/>
      <c r="G51" s="41" t="s">
        <v>416</v>
      </c>
      <c r="J51" s="49"/>
      <c r="K51" s="49"/>
      <c r="S51" s="54"/>
      <c r="T51" s="18"/>
      <c r="U51" s="18"/>
      <c r="AC51" s="21"/>
      <c r="AG51" s="65"/>
    </row>
    <row r="52" spans="2:34" ht="25.5" customHeight="1" x14ac:dyDescent="0.2">
      <c r="B52" s="44"/>
      <c r="H52" s="47"/>
      <c r="I52" s="47"/>
      <c r="J52" s="47"/>
      <c r="K52" s="47"/>
      <c r="L52" s="47"/>
      <c r="M52" s="47"/>
      <c r="N52" s="47"/>
      <c r="O52" s="47"/>
      <c r="Q52" s="54"/>
      <c r="R52" s="54"/>
      <c r="S52" s="54"/>
      <c r="T52" s="18"/>
      <c r="U52" s="18"/>
      <c r="AC52" s="21"/>
      <c r="AG52" s="65"/>
    </row>
    <row r="53" spans="2:34" ht="25.5" customHeight="1" x14ac:dyDescent="0.2">
      <c r="B53" s="31" t="s">
        <v>438</v>
      </c>
      <c r="H53" s="47"/>
      <c r="I53" s="47"/>
      <c r="J53" s="47"/>
      <c r="K53" s="47"/>
      <c r="L53" s="47"/>
      <c r="M53" s="47"/>
      <c r="N53" s="47"/>
      <c r="O53" s="47"/>
      <c r="Q53" s="54"/>
      <c r="R53" s="54"/>
      <c r="S53" s="54"/>
      <c r="T53" s="18"/>
      <c r="U53" s="18"/>
      <c r="AC53" s="21"/>
      <c r="AG53" s="65"/>
    </row>
    <row r="54" spans="2:34" ht="25.5" customHeight="1" x14ac:dyDescent="0.2">
      <c r="B54" s="44"/>
      <c r="C54" s="57" t="s">
        <v>439</v>
      </c>
      <c r="H54" s="47"/>
      <c r="I54" s="130"/>
      <c r="J54" s="131"/>
      <c r="K54" s="131"/>
      <c r="L54" s="132"/>
      <c r="M54" s="51" t="s">
        <v>1</v>
      </c>
      <c r="N54" s="47"/>
      <c r="O54" s="61" t="s">
        <v>525</v>
      </c>
      <c r="Q54" s="54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G54" s="65"/>
    </row>
    <row r="55" spans="2:34" ht="9" customHeight="1" x14ac:dyDescent="0.2">
      <c r="B55" s="44"/>
      <c r="H55" s="47"/>
      <c r="I55" s="50"/>
      <c r="J55" s="50"/>
      <c r="K55" s="50"/>
      <c r="L55" s="50"/>
      <c r="M55" s="51"/>
      <c r="N55" s="47"/>
      <c r="O55" s="47"/>
      <c r="Q55" s="54"/>
      <c r="R55" s="54"/>
      <c r="S55" s="54"/>
      <c r="T55" s="18"/>
      <c r="U55" s="18"/>
      <c r="AC55" s="21"/>
      <c r="AG55" s="65"/>
    </row>
    <row r="56" spans="2:34" ht="25.5" customHeight="1" x14ac:dyDescent="0.2">
      <c r="B56" s="44"/>
      <c r="C56" s="57" t="s">
        <v>446</v>
      </c>
      <c r="H56" s="47"/>
      <c r="I56" s="47"/>
      <c r="J56" s="47"/>
      <c r="K56" s="47"/>
      <c r="L56" s="47"/>
      <c r="M56" s="47"/>
      <c r="N56" s="47"/>
      <c r="O56" s="47"/>
      <c r="P56" s="18"/>
      <c r="Q56" s="54"/>
      <c r="R56" s="54"/>
      <c r="S56" s="54"/>
      <c r="T56" s="18"/>
      <c r="U56" s="18"/>
      <c r="V56" s="18"/>
      <c r="W56" s="135" t="s">
        <v>529</v>
      </c>
      <c r="X56" s="135"/>
      <c r="Y56" s="135"/>
      <c r="AC56" s="21"/>
      <c r="AG56" s="65"/>
    </row>
    <row r="57" spans="2:34" ht="25.5" customHeight="1" x14ac:dyDescent="0.2">
      <c r="B57" s="44"/>
      <c r="D57" s="57" t="s">
        <v>447</v>
      </c>
      <c r="H57" s="47"/>
      <c r="I57" s="47"/>
      <c r="J57" s="47"/>
      <c r="K57" s="47"/>
      <c r="L57" s="47"/>
      <c r="M57" s="47"/>
      <c r="N57" s="47"/>
      <c r="O57" s="47"/>
      <c r="P57" s="18"/>
      <c r="Q57" s="54"/>
      <c r="R57" s="54"/>
      <c r="S57" s="54"/>
      <c r="T57" s="18"/>
      <c r="U57" s="18"/>
      <c r="W57" s="126" t="s">
        <v>448</v>
      </c>
      <c r="X57" s="126"/>
      <c r="Y57" s="126"/>
      <c r="AC57" s="21"/>
      <c r="AG57" s="66">
        <f>SUM(AG58:AG60)</f>
        <v>0</v>
      </c>
    </row>
    <row r="58" spans="2:34" ht="24" customHeight="1" x14ac:dyDescent="0.2">
      <c r="B58" s="44"/>
      <c r="D58" s="133" t="s">
        <v>443</v>
      </c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09">
        <v>2000</v>
      </c>
      <c r="X58" s="51" t="s">
        <v>1</v>
      </c>
      <c r="AC58" s="21"/>
      <c r="AF58" s="65">
        <v>4</v>
      </c>
      <c r="AG58" s="66">
        <f>IF($I$54&lt;W58,0,1)</f>
        <v>0</v>
      </c>
      <c r="AH58" s="65" t="s">
        <v>449</v>
      </c>
    </row>
    <row r="59" spans="2:34" ht="33" customHeight="1" x14ac:dyDescent="0.2">
      <c r="B59" s="44"/>
      <c r="D59" s="134" t="s">
        <v>444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09">
        <v>1200</v>
      </c>
      <c r="X59" s="51" t="s">
        <v>1</v>
      </c>
      <c r="AC59" s="21"/>
      <c r="AG59" s="66">
        <f t="shared" ref="AG59:AG60" si="10">IF($I$54&lt;W59,0,1)</f>
        <v>0</v>
      </c>
    </row>
    <row r="60" spans="2:34" ht="33" customHeight="1" x14ac:dyDescent="0.2">
      <c r="B60" s="44"/>
      <c r="D60" s="134" t="s">
        <v>455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09">
        <v>750</v>
      </c>
      <c r="X60" s="51" t="s">
        <v>1</v>
      </c>
      <c r="AC60" s="21"/>
      <c r="AG60" s="66">
        <f t="shared" si="10"/>
        <v>0</v>
      </c>
    </row>
    <row r="61" spans="2:34" ht="25.5" customHeight="1" x14ac:dyDescent="0.2">
      <c r="B61" s="44"/>
      <c r="H61" s="47"/>
      <c r="I61" s="47"/>
      <c r="J61" s="47"/>
      <c r="K61" s="47"/>
      <c r="L61" s="47"/>
      <c r="M61" s="47"/>
      <c r="N61" s="47"/>
      <c r="O61" s="47"/>
      <c r="Q61" s="54"/>
      <c r="R61" s="54"/>
      <c r="S61" s="54"/>
      <c r="T61" s="18"/>
      <c r="U61" s="18"/>
      <c r="AC61" s="21"/>
      <c r="AG61" s="65"/>
    </row>
    <row r="62" spans="2:34" ht="25.5" customHeight="1" x14ac:dyDescent="0.2">
      <c r="B62" s="44"/>
      <c r="C62" s="41" t="s">
        <v>445</v>
      </c>
      <c r="D62" s="125" t="str">
        <f>IF(I54="","",IF($AF$58=4,$I$54,IF(AND($AF$58=1,$AG$58=1)=TRUE,$W$58,IF(AND($AF$58=2,$AG$59=1)=TRUE,$W$59,IF(AND($AF$58=3,$AG$60=1)=TRUE,$W$60,$I$54)))))</f>
        <v/>
      </c>
      <c r="E62" s="125"/>
      <c r="F62" s="125"/>
      <c r="G62" s="52" t="s">
        <v>1</v>
      </c>
      <c r="H62" s="34"/>
      <c r="I62" s="108" t="str">
        <f>IF(I54="","Brandabschnittsfläche oben eingeben! Und Auswahl vorhandene Brandschutzvorkehrung treffen.",IF($AF$58=4,"",IF(AND(AF58=1,AG58=0)=TRUE,AH58,IF(AND(AF58=2,AG59=0)=TRUE,AH58,IF(AND(AF58=3,AG60=0)=TRUE,AH58,"")))))</f>
        <v>Brandabschnittsfläche oben eingeben! Und Auswahl vorhandene Brandschutzvorkehrung treffen.</v>
      </c>
      <c r="J62" s="47"/>
      <c r="K62" s="47"/>
      <c r="L62" s="47"/>
      <c r="M62" s="47"/>
      <c r="N62" s="47"/>
      <c r="O62" s="47"/>
      <c r="Q62" s="54"/>
      <c r="R62" s="54"/>
      <c r="S62" s="54"/>
      <c r="T62" s="18"/>
      <c r="U62" s="18"/>
      <c r="AC62" s="21"/>
      <c r="AG62" s="65"/>
    </row>
    <row r="63" spans="2:34" ht="25.5" customHeight="1" x14ac:dyDescent="0.2">
      <c r="B63" s="44"/>
      <c r="H63" s="47"/>
      <c r="I63" s="47"/>
      <c r="J63" s="47"/>
      <c r="K63" s="47"/>
      <c r="L63" s="47"/>
      <c r="M63" s="47"/>
      <c r="N63" s="47"/>
      <c r="O63" s="47"/>
      <c r="Q63" s="54"/>
      <c r="R63" s="54"/>
      <c r="S63" s="54"/>
      <c r="T63" s="18"/>
      <c r="U63" s="18"/>
      <c r="AC63" s="21"/>
      <c r="AG63" s="65"/>
    </row>
    <row r="66" spans="9:9" ht="16.899999999999999" customHeight="1" x14ac:dyDescent="0.2">
      <c r="I66" s="60"/>
    </row>
  </sheetData>
  <sheetProtection password="C043" sheet="1" objects="1" selectLockedCells="1"/>
  <dataConsolidate/>
  <mergeCells count="28">
    <mergeCell ref="D62:F62"/>
    <mergeCell ref="W57:Y57"/>
    <mergeCell ref="R40:S40"/>
    <mergeCell ref="T40:U40"/>
    <mergeCell ref="E51:F51"/>
    <mergeCell ref="G43:H43"/>
    <mergeCell ref="I54:L54"/>
    <mergeCell ref="D58:V58"/>
    <mergeCell ref="D59:V59"/>
    <mergeCell ref="G42:W42"/>
    <mergeCell ref="D60:V60"/>
    <mergeCell ref="W56:Y56"/>
    <mergeCell ref="G46:AC46"/>
    <mergeCell ref="R54:AC54"/>
    <mergeCell ref="A3:Z3"/>
    <mergeCell ref="G5:AD5"/>
    <mergeCell ref="G6:AD6"/>
    <mergeCell ref="J36:K36"/>
    <mergeCell ref="Y11:AA11"/>
    <mergeCell ref="Y24:AA24"/>
    <mergeCell ref="B7:E7"/>
    <mergeCell ref="G7:AD7"/>
    <mergeCell ref="Z22:AE23"/>
    <mergeCell ref="Z34:AE35"/>
    <mergeCell ref="C22:O22"/>
    <mergeCell ref="C34:O34"/>
    <mergeCell ref="E19:X19"/>
    <mergeCell ref="E31:X31"/>
  </mergeCells>
  <conditionalFormatting sqref="V20">
    <cfRule type="expression" dxfId="9" priority="14">
      <formula>$AG$20</formula>
    </cfRule>
  </conditionalFormatting>
  <conditionalFormatting sqref="Z25:Z30">
    <cfRule type="expression" dxfId="8" priority="13">
      <formula>AND($AG$31&gt;1,$AG25=1)</formula>
    </cfRule>
  </conditionalFormatting>
  <conditionalFormatting sqref="V32">
    <cfRule type="expression" dxfId="7" priority="9">
      <formula>$AG$32</formula>
    </cfRule>
  </conditionalFormatting>
  <conditionalFormatting sqref="Z12:Z18">
    <cfRule type="expression" dxfId="6" priority="8">
      <formula>AND($AG$19&gt;1,$AG12=1)</formula>
    </cfRule>
  </conditionalFormatting>
  <conditionalFormatting sqref="G46:AC46 V48">
    <cfRule type="expression" dxfId="5" priority="7">
      <formula>$AF$40=2</formula>
    </cfRule>
  </conditionalFormatting>
  <conditionalFormatting sqref="Z19:AD19">
    <cfRule type="expression" dxfId="4" priority="5">
      <formula>$Z$19=1</formula>
    </cfRule>
  </conditionalFormatting>
  <conditionalFormatting sqref="Z31:AD31">
    <cfRule type="expression" dxfId="3" priority="4">
      <formula>$Z$31=1</formula>
    </cfRule>
  </conditionalFormatting>
  <conditionalFormatting sqref="G42:W42">
    <cfRule type="expression" dxfId="2" priority="2">
      <formula>LEFT($G$42,3)="Nut"</formula>
    </cfRule>
  </conditionalFormatting>
  <conditionalFormatting sqref="I62">
    <cfRule type="expression" dxfId="1" priority="1">
      <formula>ISBLANK($I$54)=TRUE</formula>
    </cfRule>
  </conditionalFormatting>
  <dataValidations xWindow="1526" yWindow="401" count="9">
    <dataValidation type="decimal" allowBlank="1" showInputMessage="1" showErrorMessage="1" errorTitle="Fehler" error="Prozentwert (ganze Zahl) zwischen 0 und 100% zulässig!" promptTitle="Anteilsmäßige Berechnung" prompt="Eingabe nur bei Mehrfachauswahl erforderlich! - Prozentmäßigen Anteil  (0 - 100) der gewählten Bauteilart eintragen!" sqref="Z25:Z30 Z12:Z18">
      <formula1>0</formula1>
      <formula2>1</formula2>
    </dataValidation>
    <dataValidation type="decimal" allowBlank="1" showInputMessage="1" showErrorMessage="1" errorTitle="Fehler" error="Wert von 0 - max. 2 l/m².min zulässig" promptTitle="Mischform - qLWi" prompt="Eingabe nur erforderlich, wenn &quot;Mischform von Decken/Dachsystemen&quot; ausgewählt wurde!_x000a_Spezifische Löschwasserrate für die immobile Brandbelastung der Mischform der vorhandenen Bauteile in l/m².min eintragen (Wert 0 - max. 2 l/m².min)" sqref="V32">
      <formula1>0</formula1>
      <formula2>2</formula2>
    </dataValidation>
    <dataValidation type="decimal" allowBlank="1" showInputMessage="1" showErrorMessage="1" errorTitle="Fehler" error="Werte zwischen 0 und max. 10 l/m².min zulässig!" promptTitle="qLWm - individuell" prompt="Nur erforderlich, wenn &quot;Individuelle Festlegung .....&quot; ausgewählt wurde._x000a_Eingabe qLWm bei individueller Festlegung oder anteilsmäßiger Berechnung in l/m².min (Wert von 0 - max. 10 l/m².min zulässig)" sqref="V48">
      <formula1>0</formula1>
      <formula2>10</formula2>
    </dataValidation>
    <dataValidation type="decimal" allowBlank="1" showInputMessage="1" showErrorMessage="1" errorTitle="Fehler" error="Wert von 0 - max. 2 l/m².min zulässig!" promptTitle="Mischform - qLWi" prompt="Eingabe nur erforderlich, wenn &quot;Mischform von Wandsystemen&quot; ausgewählt wurde!_x000a_Spezifische Löschwasserrate für die immobile Brandbelastung der Mischform der vorhandenen Bauteile in l/m².min eintragen (Wert 0 - max. 2 l/m².min)" sqref="V20">
      <formula1>0</formula1>
      <formula2>2</formula2>
    </dataValidation>
    <dataValidation type="whole" allowBlank="1" showInputMessage="1" showErrorMessage="1" errorTitle="Fehler" error="Ganze Zahl zwischen 0 und 50.000 m² rechnerisch zulässig!" promptTitle="Brandabschnittsfläche" prompt="Eingabe der Brandabschnittsfläche in m² (ganze Zahlen bis 50.000 m² rechnerisch zulässig)" sqref="I54:L54">
      <formula1>0</formula1>
      <formula2>50000</formula2>
    </dataValidation>
    <dataValidation allowBlank="1" showInputMessage="1" showErrorMessage="1" promptTitle="Nutzung individuell" prompt="Nur erforderlich, wenn &quot;Individuelle Festlegung ..........&quot; ausgewählt wurde! --&gt;_x000a_Bezeichnung der individuell angewendeten Nutzung(en) eintragen." sqref="G46:AC46"/>
    <dataValidation allowBlank="1" showInputMessage="1" showErrorMessage="1" promptTitle="Firma oder/und Objektbezeichnung" prompt="Angabe der Firmen- oder/und Objektbezeichnung" sqref="G5:AD5"/>
    <dataValidation allowBlank="1" showInputMessage="1" showErrorMessage="1" promptTitle="Brandabschnitt" prompt="Bezeichnung des Brandabschnittes für den der Löschwasserbedarf berechnet wird eingeben" sqref="G6:AD6"/>
    <dataValidation allowBlank="1" showInputMessage="1" showErrorMessage="1" promptTitle="Hinweis zu Planunterlagen" prompt="Eingabemöglichkeit für verwendete Projektunterlagen, etc." sqref="G7:AD7"/>
  </dataValidations>
  <printOptions horizontalCentered="1"/>
  <pageMargins left="0.59055118110236227" right="0.39370078740157483" top="0.59055118110236227" bottom="0.31496062992125984" header="0.27559055118110237" footer="0.19685039370078741"/>
  <pageSetup paperSize="9" scale="55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locked="0" defaultSize="0" print="0" autoLine="0" autoPict="0">
                <anchor moveWithCells="1">
                  <from>
                    <xdr:col>21</xdr:col>
                    <xdr:colOff>447675</xdr:colOff>
                    <xdr:row>39</xdr:row>
                    <xdr:rowOff>161925</xdr:rowOff>
                  </from>
                  <to>
                    <xdr:col>29</xdr:col>
                    <xdr:colOff>638175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10</xdr:row>
                    <xdr:rowOff>342900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0</xdr:rowOff>
                  </from>
                  <to>
                    <xdr:col>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219075</xdr:rowOff>
                  </from>
                  <to>
                    <xdr:col>3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219075</xdr:rowOff>
                  </from>
                  <to>
                    <xdr:col>3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209550</xdr:rowOff>
                  </from>
                  <to>
                    <xdr:col>3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200025</xdr:rowOff>
                  </from>
                  <to>
                    <xdr:col>3</xdr:col>
                    <xdr:colOff>57150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219075</xdr:rowOff>
                  </from>
                  <to>
                    <xdr:col>3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190500</xdr:rowOff>
                  </from>
                  <to>
                    <xdr:col>3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Check Box 18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23</xdr:row>
                    <xdr:rowOff>342900</xdr:rowOff>
                  </from>
                  <to>
                    <xdr:col>3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Check Box 19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25</xdr:row>
                    <xdr:rowOff>0</xdr:rowOff>
                  </from>
                  <to>
                    <xdr:col>3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25</xdr:row>
                    <xdr:rowOff>219075</xdr:rowOff>
                  </from>
                  <to>
                    <xdr:col>3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Check Box 21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26</xdr:row>
                    <xdr:rowOff>219075</xdr:rowOff>
                  </from>
                  <to>
                    <xdr:col>3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27</xdr:row>
                    <xdr:rowOff>209550</xdr:rowOff>
                  </from>
                  <to>
                    <xdr:col>3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200025</xdr:rowOff>
                  </from>
                  <to>
                    <xdr:col>3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9" name="Check Box 25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30</xdr:row>
                    <xdr:rowOff>190500</xdr:rowOff>
                  </from>
                  <to>
                    <xdr:col>3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0" name="Option Button 26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38</xdr:row>
                    <xdr:rowOff>133350</xdr:rowOff>
                  </from>
                  <to>
                    <xdr:col>3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1" name="Option Button 27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2" name="Group Box 33">
              <controlPr defaultSize="0" print="0" autoFill="0" autoPict="0">
                <anchor>
                  <from>
                    <xdr:col>2</xdr:col>
                    <xdr:colOff>47625</xdr:colOff>
                    <xdr:row>39</xdr:row>
                    <xdr:rowOff>0</xdr:rowOff>
                  </from>
                  <to>
                    <xdr:col>2</xdr:col>
                    <xdr:colOff>266700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3" name="Group Box 40">
              <controlPr defaultSize="0" print="0" autoFill="0" autoPict="0">
                <anchor moveWithCells="1">
                  <from>
                    <xdr:col>1</xdr:col>
                    <xdr:colOff>133350</xdr:colOff>
                    <xdr:row>56</xdr:row>
                    <xdr:rowOff>57150</xdr:rowOff>
                  </from>
                  <to>
                    <xdr:col>2</xdr:col>
                    <xdr:colOff>304800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4" name="Option Button 41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57</xdr:row>
                    <xdr:rowOff>38100</xdr:rowOff>
                  </from>
                  <to>
                    <xdr:col>2</xdr:col>
                    <xdr:colOff>247650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5" name="Option Button 42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58</xdr:row>
                    <xdr:rowOff>95250</xdr:rowOff>
                  </from>
                  <to>
                    <xdr:col>2</xdr:col>
                    <xdr:colOff>247650</xdr:colOff>
                    <xdr:row>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6" name="Option Button 43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59</xdr:row>
                    <xdr:rowOff>95250</xdr:rowOff>
                  </from>
                  <to>
                    <xdr:col>2</xdr:col>
                    <xdr:colOff>247650</xdr:colOff>
                    <xdr:row>59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7" name="Option Button 44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56</xdr:row>
                    <xdr:rowOff>57150</xdr:rowOff>
                  </from>
                  <to>
                    <xdr:col>2</xdr:col>
                    <xdr:colOff>247650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8" name="Check Box 45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57150</xdr:rowOff>
                  </from>
                  <to>
                    <xdr:col>14</xdr:col>
                    <xdr:colOff>228600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9" name="Check Box 46">
              <controlPr defaultSize="0" autoFill="0" autoLine="0" autoPict="0">
                <anchor moveWithCells="1">
                  <from>
                    <xdr:col>17</xdr:col>
                    <xdr:colOff>19050</xdr:colOff>
                    <xdr:row>47</xdr:row>
                    <xdr:rowOff>57150</xdr:rowOff>
                  </from>
                  <to>
                    <xdr:col>18</xdr:col>
                    <xdr:colOff>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0" name="Check Box 47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57150</xdr:rowOff>
                  </from>
                  <to>
                    <xdr:col>14</xdr:col>
                    <xdr:colOff>228600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1" name="Check Box 48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57150</xdr:rowOff>
                  </from>
                  <to>
                    <xdr:col>18</xdr:col>
                    <xdr:colOff>0</xdr:colOff>
                    <xdr:row>48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89"/>
  <sheetViews>
    <sheetView showGridLines="0" tabSelected="1" topLeftCell="A19" zoomScaleNormal="100" workbookViewId="0">
      <selection activeCell="D43" sqref="D43:H43"/>
    </sheetView>
  </sheetViews>
  <sheetFormatPr baseColWidth="10" defaultColWidth="11.5703125" defaultRowHeight="16.899999999999999" customHeight="1" x14ac:dyDescent="0.2"/>
  <cols>
    <col min="1" max="1" width="4.7109375" style="57" customWidth="1"/>
    <col min="2" max="26" width="4.140625" style="57" customWidth="1"/>
    <col min="27" max="28" width="4.140625" style="21" customWidth="1"/>
    <col min="29" max="29" width="4.140625" style="22" customWidth="1"/>
    <col min="30" max="30" width="4.140625" style="21" customWidth="1"/>
    <col min="31" max="31" width="4.140625" style="57" customWidth="1"/>
    <col min="32" max="32" width="4.140625" style="54" customWidth="1"/>
    <col min="33" max="38" width="4.140625" style="57" customWidth="1"/>
    <col min="39" max="39" width="4.5703125" style="57" customWidth="1"/>
    <col min="40" max="40" width="6.7109375" style="57" customWidth="1"/>
    <col min="41" max="41" width="29.42578125" style="57" customWidth="1"/>
    <col min="42" max="42" width="11.5703125" style="21" hidden="1" customWidth="1"/>
    <col min="43" max="52" width="11.5703125" style="21"/>
    <col min="53" max="16384" width="11.5703125" style="57"/>
  </cols>
  <sheetData>
    <row r="1" spans="1:52" ht="108.75" customHeight="1" x14ac:dyDescent="0.2">
      <c r="AE1" s="147" t="s">
        <v>402</v>
      </c>
      <c r="AF1" s="147"/>
      <c r="AG1" s="147"/>
      <c r="AO1" s="114" t="str">
        <f>'QLWO-Seite 1'!AE1</f>
        <v>Erstellt durch:
BR Ing. Michael Tischleritsch
NÖ Landesfeuerwehrkommando
Version 1.4 - 11.11.2021</v>
      </c>
    </row>
    <row r="2" spans="1:52" ht="41.2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23"/>
      <c r="AC2" s="23"/>
      <c r="AN2" s="53" t="s">
        <v>452</v>
      </c>
    </row>
    <row r="3" spans="1:52" s="26" customFormat="1" ht="26.25" customHeight="1" x14ac:dyDescent="0.2">
      <c r="A3" s="116" t="s">
        <v>454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</row>
    <row r="4" spans="1:52" ht="12.75" customHeight="1" x14ac:dyDescent="0.2">
      <c r="AF4" s="57"/>
    </row>
    <row r="5" spans="1:52" ht="35.25" customHeight="1" x14ac:dyDescent="0.2">
      <c r="B5" s="57" t="s">
        <v>404</v>
      </c>
      <c r="G5" s="150" t="str">
        <f>IF('QLWO-Seite 1'!G5:AD5="","",'QLWO-Seite 1'!G5:AD5)</f>
        <v/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</row>
    <row r="6" spans="1:52" ht="35.25" customHeight="1" x14ac:dyDescent="0.2">
      <c r="B6" s="57" t="s">
        <v>0</v>
      </c>
      <c r="G6" s="150" t="str">
        <f>IF('QLWO-Seite 1'!G6:AD6="","",'QLWO-Seite 1'!G6:AD6)</f>
        <v/>
      </c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</row>
    <row r="7" spans="1:52" ht="45.6" customHeight="1" x14ac:dyDescent="0.2">
      <c r="B7" s="121" t="s">
        <v>524</v>
      </c>
      <c r="C7" s="121"/>
      <c r="D7" s="121"/>
      <c r="E7" s="121"/>
      <c r="F7" s="59"/>
      <c r="G7" s="150" t="str">
        <f>IF('QLWO-Seite 1'!G7:AD7="","",'QLWO-Seite 1'!G7:AD7)</f>
        <v/>
      </c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</row>
    <row r="8" spans="1:52" ht="17.25" customHeight="1" x14ac:dyDescent="0.2">
      <c r="B8" s="59"/>
      <c r="C8" s="59"/>
      <c r="D8" s="59"/>
      <c r="E8" s="59"/>
      <c r="F8" s="5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7"/>
      <c r="AB8" s="27"/>
      <c r="AC8" s="28"/>
      <c r="AF8" s="57"/>
    </row>
    <row r="9" spans="1:52" ht="25.5" customHeight="1" x14ac:dyDescent="0.2">
      <c r="B9" s="44"/>
      <c r="H9" s="47"/>
      <c r="I9" s="47"/>
      <c r="J9" s="47"/>
      <c r="K9" s="47"/>
      <c r="L9" s="47"/>
      <c r="M9" s="47"/>
      <c r="N9" s="47"/>
      <c r="O9" s="47"/>
      <c r="Q9" s="54"/>
      <c r="R9" s="54"/>
      <c r="S9" s="54"/>
      <c r="T9" s="18"/>
      <c r="U9" s="18"/>
      <c r="AC9" s="21"/>
      <c r="AF9" s="57"/>
    </row>
    <row r="10" spans="1:52" ht="25.5" customHeight="1" x14ac:dyDescent="0.2">
      <c r="A10" s="30" t="s">
        <v>450</v>
      </c>
      <c r="B10" s="44"/>
      <c r="H10" s="47"/>
      <c r="I10" s="47"/>
      <c r="J10" s="47"/>
      <c r="K10" s="47"/>
      <c r="L10" s="47"/>
      <c r="M10" s="47"/>
      <c r="N10" s="47"/>
      <c r="O10" s="47"/>
      <c r="Q10" s="54"/>
      <c r="R10" s="54"/>
      <c r="S10" s="54"/>
      <c r="T10" s="18"/>
      <c r="U10" s="18"/>
      <c r="AC10" s="21"/>
      <c r="AF10" s="57"/>
    </row>
    <row r="11" spans="1:52" ht="25.5" customHeight="1" x14ac:dyDescent="0.2">
      <c r="A11" s="30"/>
      <c r="B11" s="31" t="s">
        <v>457</v>
      </c>
      <c r="H11" s="47"/>
      <c r="I11" s="47"/>
      <c r="J11" s="47"/>
      <c r="K11" s="47"/>
      <c r="L11" s="47"/>
      <c r="M11" s="47"/>
      <c r="N11" s="47"/>
      <c r="O11" s="47"/>
      <c r="Q11" s="54"/>
      <c r="R11" s="54"/>
      <c r="S11" s="54"/>
      <c r="T11" s="18"/>
      <c r="U11" s="18"/>
      <c r="AC11" s="21"/>
      <c r="AF11" s="57"/>
      <c r="AP11" s="74"/>
    </row>
    <row r="12" spans="1:52" ht="14.45" customHeight="1" x14ac:dyDescent="0.2">
      <c r="A12" s="30"/>
      <c r="B12" s="44"/>
      <c r="E12" s="57" t="s">
        <v>462</v>
      </c>
      <c r="H12" s="47"/>
      <c r="I12" s="47"/>
      <c r="J12" s="47"/>
      <c r="K12" s="47"/>
      <c r="L12" s="47"/>
      <c r="M12" s="47"/>
      <c r="N12" s="47"/>
      <c r="O12" s="47"/>
      <c r="Q12" s="54"/>
      <c r="R12" s="54"/>
      <c r="S12" s="54"/>
      <c r="T12" s="18"/>
      <c r="U12" s="18"/>
      <c r="AC12" s="21"/>
      <c r="AF12" s="57"/>
      <c r="AP12" s="74"/>
    </row>
    <row r="13" spans="1:52" ht="14.45" customHeight="1" x14ac:dyDescent="0.2">
      <c r="A13" s="30"/>
      <c r="B13" s="44"/>
      <c r="C13" s="57" t="s">
        <v>417</v>
      </c>
      <c r="H13" s="47"/>
      <c r="I13" s="47"/>
      <c r="J13" s="47"/>
      <c r="K13" s="47"/>
      <c r="L13" s="47"/>
      <c r="M13" s="47"/>
      <c r="N13" s="47"/>
      <c r="O13" s="47"/>
      <c r="Q13" s="54"/>
      <c r="R13" s="54"/>
      <c r="S13" s="54"/>
      <c r="T13" s="18"/>
      <c r="U13" s="18"/>
      <c r="AC13" s="21"/>
      <c r="AF13" s="57"/>
      <c r="AP13" s="74"/>
    </row>
    <row r="14" spans="1:52" ht="14.45" customHeight="1" x14ac:dyDescent="0.2">
      <c r="A14" s="30"/>
      <c r="B14" s="44"/>
      <c r="E14" s="57" t="s">
        <v>456</v>
      </c>
      <c r="H14" s="47"/>
      <c r="I14" s="47"/>
      <c r="J14" s="47"/>
      <c r="K14" s="47"/>
      <c r="L14" s="47"/>
      <c r="M14" s="47"/>
      <c r="N14" s="47"/>
      <c r="O14" s="47"/>
      <c r="Q14" s="54"/>
      <c r="R14" s="54"/>
      <c r="S14" s="54"/>
      <c r="T14" s="18"/>
      <c r="U14" s="18"/>
      <c r="AC14" s="21"/>
      <c r="AF14" s="57"/>
      <c r="AP14" s="74">
        <v>1</v>
      </c>
    </row>
    <row r="15" spans="1:52" s="99" customFormat="1" ht="9" customHeight="1" x14ac:dyDescent="0.2">
      <c r="A15" s="30"/>
      <c r="B15" s="44"/>
      <c r="H15" s="47"/>
      <c r="I15" s="47"/>
      <c r="J15" s="47"/>
      <c r="K15" s="47"/>
      <c r="L15" s="47"/>
      <c r="M15" s="47"/>
      <c r="N15" s="47"/>
      <c r="O15" s="47"/>
      <c r="Q15" s="98"/>
      <c r="R15" s="98"/>
      <c r="S15" s="98"/>
      <c r="T15" s="18"/>
      <c r="U15" s="18"/>
      <c r="AA15" s="21"/>
      <c r="AB15" s="21"/>
      <c r="AC15" s="21"/>
      <c r="AD15" s="21"/>
      <c r="AP15" s="74"/>
      <c r="AQ15" s="21"/>
      <c r="AR15" s="21"/>
      <c r="AS15" s="21"/>
      <c r="AT15" s="21"/>
      <c r="AU15" s="21"/>
      <c r="AV15" s="21"/>
      <c r="AW15" s="21"/>
      <c r="AX15" s="21"/>
      <c r="AY15" s="21"/>
      <c r="AZ15" s="21"/>
    </row>
    <row r="16" spans="1:52" ht="25.5" customHeight="1" x14ac:dyDescent="0.2">
      <c r="A16" s="30"/>
      <c r="B16" s="44"/>
      <c r="G16" s="57" t="s">
        <v>459</v>
      </c>
      <c r="H16" s="47"/>
      <c r="I16" s="47"/>
      <c r="J16" s="47"/>
      <c r="K16" s="149"/>
      <c r="L16" s="149"/>
      <c r="M16" s="47" t="s">
        <v>7</v>
      </c>
      <c r="N16" s="47"/>
      <c r="O16" s="47"/>
      <c r="Q16" s="75" t="str">
        <f>IF(AND(ISBLANK(K16)=FALSE,AP14=1)=TRUE,"Eingabe Lagerguthöhe löschen, da ALLGEMEINE NUTZUNG gewählt",IF(AP14=2,IF(K16="","Eingabe Lagerguthöhe und Auswahl Schutz mit SPR/SRA erforderlich!",IF(K16&lt;=2.5,"Lagerguthöhe kleiner oder gleich 2,5 m - ALLGEMEINE NUTZUNG auswählen!","")),""))</f>
        <v/>
      </c>
      <c r="R16" s="54"/>
      <c r="S16" s="54"/>
      <c r="T16" s="18"/>
      <c r="U16" s="18"/>
      <c r="AC16" s="21"/>
      <c r="AF16" s="57"/>
      <c r="AP16" s="74"/>
    </row>
    <row r="17" spans="1:52" s="99" customFormat="1" ht="9" customHeight="1" x14ac:dyDescent="0.2">
      <c r="A17" s="30"/>
      <c r="B17" s="44"/>
      <c r="H17" s="47"/>
      <c r="I17" s="47"/>
      <c r="J17" s="47"/>
      <c r="K17" s="47"/>
      <c r="L17" s="47"/>
      <c r="M17" s="47"/>
      <c r="N17" s="47"/>
      <c r="O17" s="47"/>
      <c r="Q17" s="98"/>
      <c r="R17" s="98"/>
      <c r="S17" s="98"/>
      <c r="T17" s="18"/>
      <c r="U17" s="18"/>
      <c r="AA17" s="21"/>
      <c r="AB17" s="21"/>
      <c r="AC17" s="21"/>
      <c r="AD17" s="21"/>
      <c r="AP17" s="74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2" ht="25.5" customHeight="1" x14ac:dyDescent="0.2">
      <c r="A18" s="30"/>
      <c r="B18" s="44"/>
      <c r="G18" s="94"/>
      <c r="H18" s="139" t="str">
        <f>IF($AP$14=2,IF('QLWO-Seite 1'!$AF$58=3,"Hinweis:",""),"")</f>
        <v/>
      </c>
      <c r="I18" s="139"/>
      <c r="J18" s="138" t="str">
        <f>IF($AP$14=2,IF('QLWO-Seite 1'!$AF$58=3,'QLWO-Seite 1'!$D$60&amp;" als Brandschutzvorkehrung gewählt!",""),"")</f>
        <v/>
      </c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P18" s="74">
        <v>2</v>
      </c>
    </row>
    <row r="19" spans="1:52" ht="18.75" customHeight="1" x14ac:dyDescent="0.2">
      <c r="A19" s="30"/>
      <c r="B19" s="44"/>
      <c r="H19" s="47"/>
      <c r="I19" s="47"/>
      <c r="J19" s="47"/>
      <c r="K19" s="47"/>
      <c r="L19" s="47"/>
      <c r="M19" s="47"/>
      <c r="N19" s="47"/>
      <c r="O19" s="47"/>
      <c r="Q19" s="54"/>
      <c r="R19" s="54"/>
      <c r="S19" s="54"/>
      <c r="T19" s="18"/>
      <c r="U19" s="18"/>
      <c r="AC19" s="21"/>
      <c r="AF19" s="57"/>
      <c r="AP19" s="74"/>
    </row>
    <row r="20" spans="1:52" ht="24.95" customHeight="1" x14ac:dyDescent="0.2">
      <c r="B20" s="31" t="s">
        <v>458</v>
      </c>
      <c r="H20" s="47"/>
      <c r="I20" s="47"/>
      <c r="J20" s="47"/>
      <c r="K20" s="47"/>
      <c r="L20" s="47"/>
      <c r="M20" s="47"/>
      <c r="N20" s="47"/>
      <c r="O20" s="47"/>
      <c r="Q20" s="54"/>
      <c r="R20" s="54"/>
      <c r="S20" s="54"/>
      <c r="T20" s="76"/>
      <c r="U20" s="18"/>
      <c r="AC20" s="21"/>
      <c r="AF20" s="57"/>
    </row>
    <row r="21" spans="1:52" ht="25.9" customHeight="1" x14ac:dyDescent="0.2">
      <c r="D21" s="16"/>
      <c r="J21" s="34"/>
      <c r="N21" s="77"/>
      <c r="T21" s="18"/>
      <c r="U21" s="18"/>
      <c r="X21" s="78"/>
      <c r="AB21" s="144"/>
      <c r="AC21" s="144"/>
      <c r="AD21" s="144"/>
      <c r="AE21" s="127"/>
      <c r="AF21" s="127"/>
      <c r="AH21" s="127"/>
      <c r="AI21" s="127"/>
      <c r="AK21" s="127"/>
      <c r="AL21" s="127"/>
      <c r="AN21" s="127"/>
      <c r="AO21" s="127"/>
    </row>
    <row r="22" spans="1:52" ht="9" customHeight="1" x14ac:dyDescent="0.2">
      <c r="T22" s="18"/>
      <c r="AF22" s="57"/>
    </row>
    <row r="23" spans="1:52" ht="25.9" customHeight="1" x14ac:dyDescent="0.2">
      <c r="D23" s="57" t="s">
        <v>460</v>
      </c>
      <c r="F23" s="151" t="str">
        <f>IF('QLWO-Seite 1'!$V$22="","",IF(OR($AP$14=1,$AP$14+'QLWO-Seite 1'!$AF$58=5)=TRUE,'QLWO-Seite 1'!$V$22,""))</f>
        <v/>
      </c>
      <c r="G23" s="151"/>
      <c r="H23" s="54" t="s">
        <v>6</v>
      </c>
      <c r="I23" s="151" t="str">
        <f>IF('QLWO-Seite 1'!$V$34="","",IF(OR($AP$14=1,$AP$14+'QLWO-Seite 1'!$AF$58=5)=TRUE,'QLWO-Seite 1'!$V$34,""))</f>
        <v/>
      </c>
      <c r="J23" s="151"/>
      <c r="K23" s="79" t="s">
        <v>6</v>
      </c>
      <c r="L23" s="151" t="str">
        <f>IF(ISNUMBER('QLWO-Seite 1'!$E$51)=TRUE,IF(OR($AP$14=1,$AP$14+'QLWO-Seite 1'!$AF$58=5)=TRUE,'QLWO-Seite 1'!$E$51,""),"")</f>
        <v/>
      </c>
      <c r="M23" s="151"/>
      <c r="N23" s="127" t="s">
        <v>463</v>
      </c>
      <c r="O23" s="127"/>
      <c r="P23" s="127"/>
      <c r="Q23" s="152" t="str">
        <f>IF('QLWO-Seite 1'!$D$62="","",IF(OR($AP$14=1,$AP$14+'QLWO-Seite 1'!$AF$58=5)=TRUE,'QLWO-Seite 1'!$D$62,""))</f>
        <v/>
      </c>
      <c r="R23" s="152"/>
      <c r="S23" s="152"/>
      <c r="T23" s="57" t="s">
        <v>8</v>
      </c>
      <c r="U23" s="153" t="str">
        <f>IF(AND(ISNUMBER('QLWO-Seite 1'!$V$22),ISNUMBER('QLWO-Seite 1'!$V$34),ISNUMBER('QLWO-Seite 1'!$E$51),ISNUMBER('QLWO-Seite 1'!$D$62))=TRUE,IF(OR($AP$14+'QLWO-Seite 1'!$AF$58=5,$AP$14=1)=TRUE,(F23+I23+L23)*Q23,""),"")</f>
        <v/>
      </c>
      <c r="V23" s="153"/>
      <c r="W23" s="153"/>
      <c r="X23" s="57" t="s">
        <v>4</v>
      </c>
      <c r="Z23" s="18"/>
      <c r="AA23" s="57"/>
      <c r="AB23" s="140" t="str">
        <f>IF(AP14=1,IF(AND(ISNUMBER(F23),ISNUMBER(I23),ISNUMBER(L23),ISNUMBER(Q23))=FALSE,"Eingabe von qLWi/qLWm/AB auf erster Seite fehlt!",""),"")</f>
        <v>Eingabe von qLWi/qLWm/AB auf erster Seite fehlt!</v>
      </c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</row>
    <row r="24" spans="1:52" ht="25.9" customHeight="1" x14ac:dyDescent="0.2">
      <c r="AF24" s="57"/>
    </row>
    <row r="25" spans="1:52" s="43" customFormat="1" ht="25.9" customHeight="1" x14ac:dyDescent="0.2">
      <c r="A25" s="57"/>
      <c r="B25" s="31" t="s">
        <v>461</v>
      </c>
      <c r="C25" s="80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4"/>
      <c r="S25" s="54"/>
      <c r="T25" s="57"/>
      <c r="U25" s="57"/>
      <c r="V25" s="57"/>
      <c r="W25" s="57"/>
      <c r="X25" s="57"/>
      <c r="Y25" s="21"/>
      <c r="Z25" s="48"/>
      <c r="AA25" s="81"/>
      <c r="AB25" s="155"/>
      <c r="AC25" s="155"/>
      <c r="AD25" s="155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</row>
    <row r="26" spans="1:52" ht="25.9" customHeight="1" x14ac:dyDescent="0.2">
      <c r="D26" s="16"/>
      <c r="T26" s="18"/>
      <c r="AB26" s="154" t="str">
        <f>IF(AP14=2,IF(AND(ISNUMBER(F28),ISNUMBER(I28),ISNUMBER(L28),ISNUMBER(Q28),ISNUMBER(X28))=FALSE,"Eingabe von qLWi/qLWm/AB auf erster Seite oder Lagerguthöhe fehlt!",""),"")</f>
        <v/>
      </c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</row>
    <row r="27" spans="1:52" ht="12" customHeight="1" x14ac:dyDescent="0.2">
      <c r="AF27" s="57"/>
    </row>
    <row r="28" spans="1:52" ht="25.9" customHeight="1" x14ac:dyDescent="0.2">
      <c r="D28" s="57" t="s">
        <v>460</v>
      </c>
      <c r="F28" s="151" t="str">
        <f>IF($AP$14=2,'QLWO-Seite 1'!$V$22,"")</f>
        <v/>
      </c>
      <c r="G28" s="151"/>
      <c r="H28" s="54" t="s">
        <v>6</v>
      </c>
      <c r="I28" s="151" t="str">
        <f>IF($AP$14=2,'QLWO-Seite 1'!$V$34,"")</f>
        <v/>
      </c>
      <c r="J28" s="151"/>
      <c r="K28" s="79" t="s">
        <v>6</v>
      </c>
      <c r="L28" s="151" t="str">
        <f>IF($AP$14=2,'QLWO-Seite 1'!$E$51,"")</f>
        <v/>
      </c>
      <c r="M28" s="151"/>
      <c r="N28" s="127" t="s">
        <v>464</v>
      </c>
      <c r="O28" s="127"/>
      <c r="P28" s="127"/>
      <c r="Q28" s="152" t="str">
        <f>IF($AP$14=2,'QLWO-Seite 1'!D62,"")</f>
        <v/>
      </c>
      <c r="R28" s="152"/>
      <c r="S28" s="152"/>
      <c r="T28" s="127" t="s">
        <v>465</v>
      </c>
      <c r="U28" s="127"/>
      <c r="V28" s="54">
        <v>4</v>
      </c>
      <c r="W28" s="57" t="s">
        <v>466</v>
      </c>
      <c r="X28" s="146" t="str">
        <f>IF($AP$14=2,IF(K16&lt;&gt;"",$K$16,""),"")</f>
        <v/>
      </c>
      <c r="Y28" s="146"/>
      <c r="Z28" s="82" t="s">
        <v>467</v>
      </c>
      <c r="AA28" s="57">
        <v>2.5</v>
      </c>
      <c r="AB28" s="127" t="s">
        <v>468</v>
      </c>
      <c r="AC28" s="127"/>
      <c r="AD28" s="152" t="str">
        <f>IF($AP$14=2,'QLWO-Seite 1'!D62,"")</f>
        <v/>
      </c>
      <c r="AE28" s="152"/>
      <c r="AF28" s="152"/>
      <c r="AG28" s="127" t="s">
        <v>469</v>
      </c>
      <c r="AH28" s="127"/>
      <c r="AI28" s="153" t="str">
        <f>IF(AND(ISNUMBER('QLWO-Seite 1'!$V$22),ISNUMBER('QLWO-Seite 1'!$V$34),ISNUMBER('QLWO-Seite 1'!$E$51),ISNUMBER('QLWO-Seite 1'!$D$62),ISNUMBER(K16))=TRUE,IF($AP$14=2,(F28+I28+L28)*((X28-AA28)*(V28*SQRT(AD28))+Q28),""),"")</f>
        <v/>
      </c>
      <c r="AJ28" s="153"/>
      <c r="AK28" s="153"/>
      <c r="AL28" s="57" t="s">
        <v>4</v>
      </c>
      <c r="AM28" s="21"/>
      <c r="AO28" s="115"/>
    </row>
    <row r="29" spans="1:52" ht="12.75" customHeight="1" x14ac:dyDescent="0.2">
      <c r="AF29" s="57"/>
    </row>
    <row r="30" spans="1:52" ht="17.25" customHeight="1" x14ac:dyDescent="0.2"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F30" s="57"/>
    </row>
    <row r="31" spans="1:52" ht="25.9" customHeight="1" x14ac:dyDescent="0.2">
      <c r="B31" s="41" t="s">
        <v>472</v>
      </c>
      <c r="D31" s="125" t="str">
        <f>IF($AP$14=1,IF(U23="","",$U$23),IF($AP$14=2,IF('QLWO-Seite 1'!$AF$58&lt;&gt;3,AI28,IF(AI28&lt;=2*U23,AI28,2*U23)),""))</f>
        <v/>
      </c>
      <c r="E31" s="125"/>
      <c r="F31" s="125"/>
      <c r="G31" s="41" t="s">
        <v>4</v>
      </c>
      <c r="I31" s="59"/>
      <c r="J31" s="59"/>
      <c r="K31" s="141" t="str">
        <f>IF(AP14=1,"",IF(AP14=2,IF('QLWO-Seite 1'!AF58=3,IF(AI28&gt;=2*U23,"Hinweis: Auf Grund der Nutzung - Lagergebäude/Lagerbereich - und dem Vorhandensein einer SPR oder SRA ist die Löschwasserrate nach 2.3 nur bis zu einer maximalen Verdoppelung des Ergebnisses der Löschwasserrate gemäß 2.2 zu berücksichtigen."&amp;" - siehe Pkt. 6.1.5 der TRVB 137 F 21","Hinweis: Ergebnis nach 2.3 ist kleiner als der doppelte Wert nach 2.2 - Ausnahmebestimmung für Lagergebäude/Lagerbereich geschützt mit SPR/SRA
gemäß Pkt. 6.1.5 der TRVB 137 F 21 nicht anwendbar!"),""),""))</f>
        <v/>
      </c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</row>
    <row r="32" spans="1:52" ht="37.9" customHeight="1" x14ac:dyDescent="0.2">
      <c r="K32" s="123" t="str">
        <f>IF(ISNUMBER(D31)=TRUE,IF(D31&gt;8000,"Bei einem Berechnungsergebnis für den Löschwasserbedarf für den Objektschutz von mehr als 8.000 l/min, ist gemäß Pkt. 6 der 
TRVB 137 F 21 durch entsprechende Brandschutzvorkehrungen eine Reduktion der Löschwasserrate unter 8.000 l/min zu bewirken!",""),"")</f>
        <v/>
      </c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</row>
    <row r="33" spans="1:52" s="91" customFormat="1" ht="7.15" customHeight="1" x14ac:dyDescent="0.2">
      <c r="U33" s="50"/>
      <c r="V33" s="50"/>
      <c r="W33" s="50"/>
      <c r="AA33" s="21"/>
      <c r="AB33" s="21"/>
      <c r="AC33" s="92"/>
      <c r="AD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1:52" s="21" customFormat="1" ht="25.9" customHeight="1" x14ac:dyDescent="0.2">
      <c r="A34" s="48"/>
      <c r="B34" s="83" t="s">
        <v>531</v>
      </c>
      <c r="C34" s="48" t="s">
        <v>11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C34" s="22"/>
    </row>
    <row r="35" spans="1:52" s="21" customFormat="1" ht="25.9" customHeight="1" x14ac:dyDescent="0.2">
      <c r="D35" s="84" t="s">
        <v>470</v>
      </c>
      <c r="AC35" s="22"/>
    </row>
    <row r="36" spans="1:52" s="21" customFormat="1" ht="25.9" customHeight="1" x14ac:dyDescent="0.2">
      <c r="D36" s="16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C36" s="22"/>
    </row>
    <row r="37" spans="1:52" s="21" customFormat="1" ht="25.9" customHeight="1" x14ac:dyDescent="0.2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C37" s="22"/>
    </row>
    <row r="38" spans="1:52" s="21" customFormat="1" ht="25.9" customHeight="1" x14ac:dyDescent="0.2">
      <c r="D38" s="21" t="s">
        <v>471</v>
      </c>
      <c r="F38" s="143" t="str">
        <f>IF(D31="","",D31)</f>
        <v/>
      </c>
      <c r="G38" s="143"/>
      <c r="H38" s="144" t="s">
        <v>474</v>
      </c>
      <c r="I38" s="144"/>
      <c r="J38" s="22">
        <v>90</v>
      </c>
      <c r="K38" s="21" t="s">
        <v>475</v>
      </c>
      <c r="M38" s="143" t="str">
        <f>IF(F38="","",F38*J38)</f>
        <v/>
      </c>
      <c r="N38" s="143"/>
      <c r="O38" s="143"/>
      <c r="P38" s="144" t="s">
        <v>523</v>
      </c>
      <c r="Q38" s="144"/>
      <c r="R38" s="145" t="str">
        <f>IF(M38="","",ROUND(M38/1000,0))</f>
        <v/>
      </c>
      <c r="S38" s="145"/>
      <c r="T38" s="145"/>
      <c r="U38" s="73" t="s">
        <v>5</v>
      </c>
      <c r="Z38" s="93"/>
      <c r="AC38" s="22"/>
    </row>
    <row r="39" spans="1:52" s="21" customFormat="1" ht="8.25" customHeight="1" x14ac:dyDescent="0.2">
      <c r="F39" s="86"/>
      <c r="G39" s="86"/>
      <c r="H39" s="22"/>
      <c r="I39" s="22"/>
      <c r="J39" s="22"/>
      <c r="K39" s="22"/>
      <c r="L39" s="86"/>
      <c r="M39" s="86"/>
      <c r="N39" s="86"/>
      <c r="O39" s="87"/>
      <c r="P39" s="87"/>
      <c r="Q39" s="88"/>
      <c r="R39" s="88"/>
      <c r="S39" s="88"/>
      <c r="T39" s="73"/>
      <c r="AB39" s="22"/>
    </row>
    <row r="40" spans="1:52" s="21" customFormat="1" ht="26.25" customHeight="1" x14ac:dyDescent="0.2">
      <c r="B40" s="41" t="s">
        <v>473</v>
      </c>
      <c r="C40" s="57"/>
      <c r="D40" s="125" t="str">
        <f>IF(R38="","",R38)</f>
        <v/>
      </c>
      <c r="E40" s="125"/>
      <c r="F40" s="125"/>
      <c r="G40" s="41" t="s">
        <v>5</v>
      </c>
      <c r="H40" s="57"/>
      <c r="I40" s="22"/>
      <c r="J40" s="22"/>
      <c r="K40" s="22"/>
      <c r="L40" s="22"/>
      <c r="M40" s="86"/>
      <c r="N40" s="86"/>
      <c r="O40" s="86"/>
      <c r="P40" s="87"/>
      <c r="Q40" s="87"/>
      <c r="R40" s="86"/>
      <c r="S40" s="86"/>
      <c r="T40" s="86"/>
      <c r="U40" s="73"/>
      <c r="AC40" s="22"/>
    </row>
    <row r="41" spans="1:52" s="21" customFormat="1" ht="16.899999999999999" customHeight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90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</row>
    <row r="42" spans="1:52" ht="26.25" customHeight="1" x14ac:dyDescent="0.2">
      <c r="AF42" s="57"/>
    </row>
    <row r="43" spans="1:52" ht="31.15" customHeight="1" x14ac:dyDescent="0.2">
      <c r="B43" s="133" t="s">
        <v>9</v>
      </c>
      <c r="C43" s="133"/>
      <c r="D43" s="142"/>
      <c r="E43" s="142"/>
      <c r="F43" s="142"/>
      <c r="G43" s="142"/>
      <c r="H43" s="142"/>
      <c r="K43" s="133" t="s">
        <v>10</v>
      </c>
      <c r="L43" s="133"/>
      <c r="M43" s="133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</row>
    <row r="44" spans="1:52" ht="16.899999999999999" customHeight="1" x14ac:dyDescent="0.2">
      <c r="AF44" s="57"/>
    </row>
    <row r="45" spans="1:52" ht="16.899999999999999" customHeight="1" x14ac:dyDescent="0.2">
      <c r="AF45" s="57"/>
    </row>
    <row r="46" spans="1:52" ht="16.899999999999999" customHeight="1" x14ac:dyDescent="0.2">
      <c r="AF46" s="57"/>
    </row>
    <row r="47" spans="1:52" ht="16.899999999999999" customHeight="1" x14ac:dyDescent="0.2">
      <c r="AF47" s="57"/>
    </row>
    <row r="48" spans="1:52" ht="16.899999999999999" customHeight="1" x14ac:dyDescent="0.2">
      <c r="AF48" s="57"/>
    </row>
    <row r="49" spans="32:32" ht="16.899999999999999" customHeight="1" x14ac:dyDescent="0.2">
      <c r="AF49" s="57"/>
    </row>
    <row r="50" spans="32:32" ht="16.899999999999999" customHeight="1" x14ac:dyDescent="0.2">
      <c r="AF50" s="57"/>
    </row>
    <row r="51" spans="32:32" ht="16.899999999999999" customHeight="1" x14ac:dyDescent="0.2">
      <c r="AF51" s="57"/>
    </row>
    <row r="52" spans="32:32" ht="16.899999999999999" customHeight="1" x14ac:dyDescent="0.2">
      <c r="AF52" s="57"/>
    </row>
    <row r="53" spans="32:32" ht="16.899999999999999" customHeight="1" x14ac:dyDescent="0.2">
      <c r="AF53" s="57"/>
    </row>
    <row r="54" spans="32:32" ht="16.899999999999999" customHeight="1" x14ac:dyDescent="0.2">
      <c r="AF54" s="57"/>
    </row>
    <row r="55" spans="32:32" ht="16.899999999999999" customHeight="1" x14ac:dyDescent="0.2">
      <c r="AF55" s="57"/>
    </row>
    <row r="56" spans="32:32" ht="16.899999999999999" customHeight="1" x14ac:dyDescent="0.2">
      <c r="AF56" s="57"/>
    </row>
    <row r="57" spans="32:32" ht="16.899999999999999" customHeight="1" x14ac:dyDescent="0.2">
      <c r="AF57" s="57"/>
    </row>
    <row r="58" spans="32:32" ht="16.899999999999999" customHeight="1" x14ac:dyDescent="0.2">
      <c r="AF58" s="57"/>
    </row>
    <row r="59" spans="32:32" ht="16.899999999999999" customHeight="1" x14ac:dyDescent="0.2">
      <c r="AF59" s="57"/>
    </row>
    <row r="60" spans="32:32" ht="16.899999999999999" customHeight="1" x14ac:dyDescent="0.2">
      <c r="AF60" s="57"/>
    </row>
    <row r="61" spans="32:32" ht="16.899999999999999" customHeight="1" x14ac:dyDescent="0.2">
      <c r="AF61" s="57"/>
    </row>
    <row r="62" spans="32:32" ht="16.899999999999999" customHeight="1" x14ac:dyDescent="0.2">
      <c r="AF62" s="57"/>
    </row>
    <row r="63" spans="32:32" ht="16.899999999999999" customHeight="1" x14ac:dyDescent="0.2">
      <c r="AF63" s="57"/>
    </row>
    <row r="64" spans="32:32" ht="16.899999999999999" customHeight="1" x14ac:dyDescent="0.2">
      <c r="AF64" s="57"/>
    </row>
    <row r="65" spans="32:32" ht="16.899999999999999" customHeight="1" x14ac:dyDescent="0.2">
      <c r="AF65" s="57"/>
    </row>
    <row r="66" spans="32:32" ht="16.899999999999999" customHeight="1" x14ac:dyDescent="0.2">
      <c r="AF66" s="57"/>
    </row>
    <row r="67" spans="32:32" ht="16.899999999999999" customHeight="1" x14ac:dyDescent="0.2">
      <c r="AF67" s="57"/>
    </row>
    <row r="68" spans="32:32" ht="16.899999999999999" customHeight="1" x14ac:dyDescent="0.2">
      <c r="AF68" s="57"/>
    </row>
    <row r="69" spans="32:32" ht="16.899999999999999" customHeight="1" x14ac:dyDescent="0.2">
      <c r="AF69" s="57"/>
    </row>
    <row r="70" spans="32:32" ht="16.899999999999999" customHeight="1" x14ac:dyDescent="0.2">
      <c r="AF70" s="57"/>
    </row>
    <row r="71" spans="32:32" ht="16.899999999999999" customHeight="1" x14ac:dyDescent="0.2">
      <c r="AF71" s="57"/>
    </row>
    <row r="72" spans="32:32" ht="16.899999999999999" customHeight="1" x14ac:dyDescent="0.2">
      <c r="AF72" s="57"/>
    </row>
    <row r="73" spans="32:32" ht="16.899999999999999" customHeight="1" x14ac:dyDescent="0.2">
      <c r="AF73" s="57"/>
    </row>
    <row r="74" spans="32:32" ht="16.899999999999999" customHeight="1" x14ac:dyDescent="0.2">
      <c r="AF74" s="57"/>
    </row>
    <row r="75" spans="32:32" ht="16.899999999999999" customHeight="1" x14ac:dyDescent="0.2">
      <c r="AF75" s="57"/>
    </row>
    <row r="76" spans="32:32" ht="16.899999999999999" customHeight="1" x14ac:dyDescent="0.2">
      <c r="AF76" s="57"/>
    </row>
    <row r="77" spans="32:32" ht="16.899999999999999" customHeight="1" x14ac:dyDescent="0.2">
      <c r="AF77" s="57"/>
    </row>
    <row r="78" spans="32:32" ht="16.899999999999999" customHeight="1" x14ac:dyDescent="0.2">
      <c r="AF78" s="57"/>
    </row>
    <row r="79" spans="32:32" ht="16.899999999999999" customHeight="1" x14ac:dyDescent="0.2">
      <c r="AF79" s="57"/>
    </row>
    <row r="80" spans="32:32" ht="16.899999999999999" customHeight="1" x14ac:dyDescent="0.2">
      <c r="AF80" s="57"/>
    </row>
    <row r="81" spans="32:32" ht="16.899999999999999" customHeight="1" x14ac:dyDescent="0.2">
      <c r="AF81" s="57"/>
    </row>
    <row r="82" spans="32:32" ht="16.899999999999999" customHeight="1" x14ac:dyDescent="0.2">
      <c r="AF82" s="57"/>
    </row>
    <row r="83" spans="32:32" ht="16.899999999999999" customHeight="1" x14ac:dyDescent="0.2">
      <c r="AF83" s="57"/>
    </row>
    <row r="84" spans="32:32" ht="16.899999999999999" customHeight="1" x14ac:dyDescent="0.2">
      <c r="AF84" s="57"/>
    </row>
    <row r="85" spans="32:32" ht="16.899999999999999" customHeight="1" x14ac:dyDescent="0.2">
      <c r="AF85" s="57"/>
    </row>
    <row r="86" spans="32:32" ht="16.899999999999999" customHeight="1" x14ac:dyDescent="0.2">
      <c r="AF86" s="57"/>
    </row>
    <row r="87" spans="32:32" ht="16.899999999999999" customHeight="1" x14ac:dyDescent="0.2">
      <c r="AF87" s="57"/>
    </row>
    <row r="88" spans="32:32" ht="16.899999999999999" customHeight="1" x14ac:dyDescent="0.2">
      <c r="AF88" s="57"/>
    </row>
    <row r="89" spans="32:32" ht="16.899999999999999" customHeight="1" x14ac:dyDescent="0.2">
      <c r="AF89" s="57"/>
    </row>
  </sheetData>
  <sheetProtection password="C043" sheet="1" objects="1" selectLockedCells="1"/>
  <dataConsolidate/>
  <mergeCells count="48">
    <mergeCell ref="AB26:AO26"/>
    <mergeCell ref="AB25:AD25"/>
    <mergeCell ref="AB21:AD21"/>
    <mergeCell ref="K32:AN32"/>
    <mergeCell ref="N43:AN43"/>
    <mergeCell ref="AB28:AC28"/>
    <mergeCell ref="AD28:AF28"/>
    <mergeCell ref="AG28:AH28"/>
    <mergeCell ref="AI28:AK28"/>
    <mergeCell ref="AE21:AF21"/>
    <mergeCell ref="AH21:AI21"/>
    <mergeCell ref="AK21:AL21"/>
    <mergeCell ref="AN21:AO21"/>
    <mergeCell ref="F23:G23"/>
    <mergeCell ref="I23:J23"/>
    <mergeCell ref="L23:M23"/>
    <mergeCell ref="Q23:S23"/>
    <mergeCell ref="U23:W23"/>
    <mergeCell ref="N23:P23"/>
    <mergeCell ref="F28:G28"/>
    <mergeCell ref="I28:J28"/>
    <mergeCell ref="L28:M28"/>
    <mergeCell ref="N28:P28"/>
    <mergeCell ref="Q28:S28"/>
    <mergeCell ref="AE1:AG1"/>
    <mergeCell ref="A2:AA2"/>
    <mergeCell ref="B7:E7"/>
    <mergeCell ref="A3:AN3"/>
    <mergeCell ref="K16:L16"/>
    <mergeCell ref="G5:AN5"/>
    <mergeCell ref="G6:AN6"/>
    <mergeCell ref="G7:AN7"/>
    <mergeCell ref="J18:AL18"/>
    <mergeCell ref="H18:I18"/>
    <mergeCell ref="AB23:AO23"/>
    <mergeCell ref="K31:AN31"/>
    <mergeCell ref="B43:C43"/>
    <mergeCell ref="D43:H43"/>
    <mergeCell ref="K43:M43"/>
    <mergeCell ref="F38:G38"/>
    <mergeCell ref="M38:O38"/>
    <mergeCell ref="P38:Q38"/>
    <mergeCell ref="R38:T38"/>
    <mergeCell ref="D31:F31"/>
    <mergeCell ref="D40:F40"/>
    <mergeCell ref="H38:I38"/>
    <mergeCell ref="T28:U28"/>
    <mergeCell ref="X28:Y28"/>
  </mergeCells>
  <conditionalFormatting sqref="K16:L16">
    <cfRule type="expression" dxfId="0" priority="1">
      <formula>$AP$14=2</formula>
    </cfRule>
  </conditionalFormatting>
  <dataValidations xWindow="1443" yWindow="710" count="1">
    <dataValidation type="decimal" allowBlank="1" showInputMessage="1" showErrorMessage="1" errorTitle="Fehler" error="Dezimalwert größer 2,5m und kleiner-gleich 60 m rechnerisch zulässig!" promptTitle="Lagerguthöhe" prompt="Nur erforderlich, wenn Nutzung &quot;Lager ....&quot; ausgewählt wurde!_x000a_Angabe der Lagerguthöhe in Meter (Wert &gt;2,5m - max. 60 m rechnerisch zulässig!)" sqref="K16:L16">
      <formula1>2.51</formula1>
      <formula2>60</formula2>
    </dataValidation>
  </dataValidations>
  <printOptions horizontalCentered="1"/>
  <pageMargins left="0.59055118110236227" right="0.39370078740157483" top="0.59055118110236227" bottom="0.31496062992125984" header="0.27559055118110237" footer="0.19685039370078741"/>
  <pageSetup paperSize="9" scale="56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4" name="Group Box 4">
              <controlPr defaultSize="0" print="0" autoFill="0" autoPict="0">
                <anchor moveWithCells="1">
                  <from>
                    <xdr:col>3</xdr:col>
                    <xdr:colOff>66675</xdr:colOff>
                    <xdr:row>10</xdr:row>
                    <xdr:rowOff>295275</xdr:rowOff>
                  </from>
                  <to>
                    <xdr:col>3</xdr:col>
                    <xdr:colOff>266700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Option Button 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304800</xdr:rowOff>
                  </from>
                  <to>
                    <xdr:col>4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Option Button 6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171450</xdr:rowOff>
                  </from>
                  <to>
                    <xdr:col>4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456"/>
  <sheetViews>
    <sheetView topLeftCell="A394" zoomScaleNormal="100" zoomScaleSheetLayoutView="100" workbookViewId="0">
      <selection activeCell="D439" sqref="D439"/>
    </sheetView>
  </sheetViews>
  <sheetFormatPr baseColWidth="10" defaultColWidth="11.42578125" defaultRowHeight="12.75" x14ac:dyDescent="0.2"/>
  <cols>
    <col min="1" max="1" width="47.85546875" style="16" customWidth="1"/>
    <col min="2" max="2" width="46.85546875" style="14" customWidth="1"/>
    <col min="3" max="3" width="8.7109375" style="15" customWidth="1"/>
    <col min="4" max="4" width="11" style="15" customWidth="1"/>
    <col min="5" max="5" width="9.42578125" style="15" customWidth="1"/>
    <col min="6" max="16384" width="11.42578125" style="7"/>
  </cols>
  <sheetData>
    <row r="1" spans="1:5" s="2" customFormat="1" ht="24.75" customHeight="1" x14ac:dyDescent="0.2">
      <c r="A1" s="157" t="s">
        <v>14</v>
      </c>
      <c r="B1" s="157"/>
      <c r="C1" s="157"/>
      <c r="D1" s="1"/>
      <c r="E1" s="1"/>
    </row>
    <row r="2" spans="1:5" ht="48.75" x14ac:dyDescent="0.2">
      <c r="A2" s="3" t="s">
        <v>401</v>
      </c>
      <c r="B2" s="4" t="s">
        <v>15</v>
      </c>
      <c r="C2" s="5" t="s">
        <v>400</v>
      </c>
      <c r="D2" s="6" t="s">
        <v>17</v>
      </c>
      <c r="E2" s="6" t="s">
        <v>16</v>
      </c>
    </row>
    <row r="3" spans="1:5" x14ac:dyDescent="0.2">
      <c r="A3" s="17" t="s">
        <v>403</v>
      </c>
      <c r="B3" s="9" t="s">
        <v>442</v>
      </c>
      <c r="C3" s="19" t="s">
        <v>403</v>
      </c>
      <c r="D3" s="20" t="s">
        <v>403</v>
      </c>
      <c r="E3" s="6"/>
    </row>
    <row r="4" spans="1:5" ht="11.25" customHeight="1" x14ac:dyDescent="0.2">
      <c r="A4" s="8" t="str">
        <f t="shared" ref="A4:A67" si="0">B4&amp;"  - Lfd.Nr. "&amp;C4</f>
        <v>Abstellraum für diverse Waren  - Lfd.Nr. 1</v>
      </c>
      <c r="B4" s="9" t="s">
        <v>476</v>
      </c>
      <c r="C4" s="10">
        <v>1</v>
      </c>
      <c r="D4" s="11">
        <v>1.8</v>
      </c>
      <c r="E4" s="12">
        <v>20.100000000000001</v>
      </c>
    </row>
    <row r="5" spans="1:5" ht="11.25" customHeight="1" x14ac:dyDescent="0.2">
      <c r="A5" s="8" t="str">
        <f t="shared" si="0"/>
        <v>Altersheim  - Lfd.Nr. 5</v>
      </c>
      <c r="B5" s="13" t="s">
        <v>18</v>
      </c>
      <c r="C5" s="10">
        <v>5</v>
      </c>
      <c r="D5" s="11">
        <v>1.6</v>
      </c>
      <c r="E5" s="12">
        <v>13.3</v>
      </c>
    </row>
    <row r="6" spans="1:5" ht="11.25" customHeight="1" x14ac:dyDescent="0.2">
      <c r="A6" s="8" t="str">
        <f t="shared" si="0"/>
        <v>Aluminium, Verarbeitung  - Lfd.Nr. 6</v>
      </c>
      <c r="B6" s="13" t="s">
        <v>19</v>
      </c>
      <c r="C6" s="10">
        <v>6</v>
      </c>
      <c r="D6" s="11">
        <v>3.6</v>
      </c>
      <c r="E6" s="12">
        <v>29.5</v>
      </c>
    </row>
    <row r="7" spans="1:5" ht="11.25" customHeight="1" x14ac:dyDescent="0.2">
      <c r="A7" s="8" t="str">
        <f t="shared" si="0"/>
        <v>Antiquitäten, Verkauf  - Lfd.Nr. 7</v>
      </c>
      <c r="B7" s="13" t="s">
        <v>20</v>
      </c>
      <c r="C7" s="10">
        <v>7</v>
      </c>
      <c r="D7" s="11">
        <v>1.5</v>
      </c>
      <c r="E7" s="12">
        <v>16.399999999999999</v>
      </c>
    </row>
    <row r="8" spans="1:5" ht="11.25" customHeight="1" x14ac:dyDescent="0.2">
      <c r="A8" s="8" t="str">
        <f t="shared" si="0"/>
        <v>Apotheke (inkl. Lager)  - Lfd.Nr. 8</v>
      </c>
      <c r="B8" s="13" t="s">
        <v>21</v>
      </c>
      <c r="C8" s="10">
        <v>8</v>
      </c>
      <c r="D8" s="11">
        <v>4.3</v>
      </c>
      <c r="E8" s="12">
        <v>24.3</v>
      </c>
    </row>
    <row r="9" spans="1:5" ht="11.25" customHeight="1" x14ac:dyDescent="0.2">
      <c r="A9" s="8" t="str">
        <f t="shared" si="0"/>
        <v>Archiv  - Lfd.Nr. 9</v>
      </c>
      <c r="B9" s="9" t="s">
        <v>22</v>
      </c>
      <c r="C9" s="10">
        <v>9</v>
      </c>
      <c r="D9" s="11">
        <v>1.2</v>
      </c>
      <c r="E9" s="12">
        <v>15.9</v>
      </c>
    </row>
    <row r="10" spans="1:5" ht="11.25" customHeight="1" x14ac:dyDescent="0.2">
      <c r="A10" s="8" t="str">
        <f t="shared" si="0"/>
        <v>Armaturen  - Lfd.Nr. 10</v>
      </c>
      <c r="B10" s="13" t="s">
        <v>23</v>
      </c>
      <c r="C10" s="10">
        <v>10</v>
      </c>
      <c r="D10" s="11">
        <v>1.8</v>
      </c>
      <c r="E10" s="12">
        <v>16.899999999999999</v>
      </c>
    </row>
    <row r="11" spans="1:5" ht="11.25" customHeight="1" x14ac:dyDescent="0.2">
      <c r="A11" s="8" t="str">
        <f t="shared" si="0"/>
        <v>Arzneimittel (Grobdurchschnitt)  - Lfd.Nr. 11</v>
      </c>
      <c r="B11" s="13" t="s">
        <v>24</v>
      </c>
      <c r="C11" s="10">
        <v>11</v>
      </c>
      <c r="D11" s="11">
        <v>2.8</v>
      </c>
      <c r="E11" s="12">
        <v>28.9</v>
      </c>
    </row>
    <row r="12" spans="1:5" ht="11.25" customHeight="1" x14ac:dyDescent="0.2">
      <c r="A12" s="8" t="str">
        <f t="shared" si="0"/>
        <v>Arztpraxis  - Lfd.Nr. 12</v>
      </c>
      <c r="B12" s="13" t="s">
        <v>25</v>
      </c>
      <c r="C12" s="10">
        <v>12</v>
      </c>
      <c r="D12" s="11">
        <v>2</v>
      </c>
      <c r="E12" s="12">
        <v>19.2</v>
      </c>
    </row>
    <row r="13" spans="1:5" ht="11.25" customHeight="1" x14ac:dyDescent="0.2">
      <c r="A13" s="8" t="str">
        <f t="shared" si="0"/>
        <v>Asbestwaren  - Lfd.Nr. 13</v>
      </c>
      <c r="B13" s="13" t="s">
        <v>26</v>
      </c>
      <c r="C13" s="10">
        <v>13</v>
      </c>
      <c r="D13" s="11">
        <v>0.6</v>
      </c>
      <c r="E13" s="12">
        <v>6</v>
      </c>
    </row>
    <row r="14" spans="1:5" ht="11.25" customHeight="1" x14ac:dyDescent="0.2">
      <c r="A14" s="8" t="str">
        <f t="shared" si="0"/>
        <v>Asphalt (in Fässern, Blöcken)  - Lfd.Nr. 14</v>
      </c>
      <c r="B14" s="13" t="s">
        <v>27</v>
      </c>
      <c r="C14" s="10">
        <v>14</v>
      </c>
      <c r="D14" s="11">
        <v>3.8</v>
      </c>
      <c r="E14" s="12">
        <v>39.799999999999997</v>
      </c>
    </row>
    <row r="15" spans="1:5" ht="11.25" customHeight="1" x14ac:dyDescent="0.2">
      <c r="A15" s="8" t="str">
        <f t="shared" si="0"/>
        <v>Ausstellung, Auto-  - Lfd.Nr. 15</v>
      </c>
      <c r="B15" s="13" t="s">
        <v>28</v>
      </c>
      <c r="C15" s="10">
        <v>15</v>
      </c>
      <c r="D15" s="11">
        <v>3</v>
      </c>
      <c r="E15" s="12">
        <v>25.3</v>
      </c>
    </row>
    <row r="16" spans="1:5" ht="11.25" customHeight="1" x14ac:dyDescent="0.2">
      <c r="A16" s="8" t="str">
        <f t="shared" si="0"/>
        <v>Ausstellung, Gemälde  - Lfd.Nr. 16</v>
      </c>
      <c r="B16" s="13" t="s">
        <v>29</v>
      </c>
      <c r="C16" s="10">
        <v>16</v>
      </c>
      <c r="D16" s="11">
        <v>1.7</v>
      </c>
      <c r="E16" s="12">
        <v>18.100000000000001</v>
      </c>
    </row>
    <row r="17" spans="1:5" ht="11.25" customHeight="1" x14ac:dyDescent="0.2">
      <c r="A17" s="8" t="str">
        <f t="shared" si="0"/>
        <v>Ausstellung, Maschinen  - Lfd.Nr. 17</v>
      </c>
      <c r="B17" s="13" t="s">
        <v>30</v>
      </c>
      <c r="C17" s="10">
        <v>17</v>
      </c>
      <c r="D17" s="11">
        <v>1</v>
      </c>
      <c r="E17" s="12">
        <v>7.5</v>
      </c>
    </row>
    <row r="18" spans="1:5" ht="11.25" customHeight="1" x14ac:dyDescent="0.2">
      <c r="A18" s="8" t="str">
        <f t="shared" si="0"/>
        <v>Ausstellung, Möbel  - Lfd.Nr. 18</v>
      </c>
      <c r="B18" s="13" t="s">
        <v>31</v>
      </c>
      <c r="C18" s="10">
        <v>18</v>
      </c>
      <c r="D18" s="11">
        <v>1.6</v>
      </c>
      <c r="E18" s="12">
        <v>13.3</v>
      </c>
    </row>
    <row r="19" spans="1:5" ht="11.25" customHeight="1" x14ac:dyDescent="0.2">
      <c r="A19" s="8" t="str">
        <f t="shared" si="0"/>
        <v>Auto, Lackiererei  - Lfd.Nr. 19</v>
      </c>
      <c r="B19" s="13" t="s">
        <v>32</v>
      </c>
      <c r="C19" s="10">
        <v>19</v>
      </c>
      <c r="D19" s="11">
        <v>4</v>
      </c>
      <c r="E19" s="12">
        <v>28.6</v>
      </c>
    </row>
    <row r="20" spans="1:5" ht="11.25" customHeight="1" x14ac:dyDescent="0.2">
      <c r="A20" s="8" t="str">
        <f t="shared" si="0"/>
        <v>Auto, Montage  - Lfd.Nr. 20</v>
      </c>
      <c r="B20" s="13" t="s">
        <v>33</v>
      </c>
      <c r="C20" s="10">
        <v>20</v>
      </c>
      <c r="D20" s="11">
        <v>2.1</v>
      </c>
      <c r="E20" s="12">
        <v>24.4</v>
      </c>
    </row>
    <row r="21" spans="1:5" ht="11.25" customHeight="1" x14ac:dyDescent="0.2">
      <c r="A21" s="8" t="str">
        <f t="shared" si="0"/>
        <v>Auto, Reparaturwerkstätte  - Lfd.Nr. 21</v>
      </c>
      <c r="B21" s="13" t="s">
        <v>34</v>
      </c>
      <c r="C21" s="10">
        <v>21</v>
      </c>
      <c r="D21" s="11">
        <v>2.5</v>
      </c>
      <c r="E21" s="12">
        <v>27.9</v>
      </c>
    </row>
    <row r="22" spans="1:5" ht="11.25" customHeight="1" x14ac:dyDescent="0.2">
      <c r="A22" s="8" t="str">
        <f t="shared" si="0"/>
        <v>Auto, Garagen  - Lfd.Nr. 22</v>
      </c>
      <c r="B22" s="13" t="s">
        <v>35</v>
      </c>
      <c r="C22" s="10">
        <v>22</v>
      </c>
      <c r="D22" s="11">
        <v>3</v>
      </c>
      <c r="E22" s="12">
        <v>25.3</v>
      </c>
    </row>
    <row r="23" spans="1:5" ht="11.25" customHeight="1" x14ac:dyDescent="0.2">
      <c r="A23" s="8" t="str">
        <f t="shared" si="0"/>
        <v>Autozubehör  - Lfd.Nr. 23</v>
      </c>
      <c r="B23" s="13" t="s">
        <v>36</v>
      </c>
      <c r="C23" s="10">
        <v>23</v>
      </c>
      <c r="D23" s="11">
        <v>1.7</v>
      </c>
      <c r="E23" s="12">
        <v>19</v>
      </c>
    </row>
    <row r="24" spans="1:5" ht="11.25" customHeight="1" x14ac:dyDescent="0.2">
      <c r="A24" s="8" t="str">
        <f t="shared" si="0"/>
        <v>Backwaren, Großbäckerei  - Lfd.Nr. 24</v>
      </c>
      <c r="B24" s="13" t="s">
        <v>37</v>
      </c>
      <c r="C24" s="10">
        <v>24</v>
      </c>
      <c r="D24" s="11">
        <v>1.8</v>
      </c>
      <c r="E24" s="12">
        <v>16.5</v>
      </c>
    </row>
    <row r="25" spans="1:5" ht="11.25" customHeight="1" x14ac:dyDescent="0.2">
      <c r="A25" s="8" t="str">
        <f t="shared" si="0"/>
        <v>Bank, Schalterhalle  - Lfd.Nr. 25</v>
      </c>
      <c r="B25" s="13" t="s">
        <v>38</v>
      </c>
      <c r="C25" s="10">
        <v>25</v>
      </c>
      <c r="D25" s="11">
        <v>1.6</v>
      </c>
      <c r="E25" s="12">
        <v>13.3</v>
      </c>
    </row>
    <row r="26" spans="1:5" ht="11.25" customHeight="1" x14ac:dyDescent="0.2">
      <c r="A26" s="8" t="str">
        <f t="shared" si="0"/>
        <v>Bastgewebe  - Lfd.Nr. 26</v>
      </c>
      <c r="B26" s="13" t="s">
        <v>39</v>
      </c>
      <c r="C26" s="10">
        <v>26</v>
      </c>
      <c r="D26" s="11">
        <v>0.6</v>
      </c>
      <c r="E26" s="12">
        <v>15.7</v>
      </c>
    </row>
    <row r="27" spans="1:5" ht="11.25" customHeight="1" x14ac:dyDescent="0.2">
      <c r="A27" s="8" t="str">
        <f t="shared" si="0"/>
        <v>Besen (H)  - Lfd.Nr. 29</v>
      </c>
      <c r="B27" s="13" t="s">
        <v>40</v>
      </c>
      <c r="C27" s="10">
        <v>29</v>
      </c>
      <c r="D27" s="11">
        <v>1.5</v>
      </c>
      <c r="E27" s="12">
        <v>19</v>
      </c>
    </row>
    <row r="28" spans="1:5" ht="11.25" customHeight="1" x14ac:dyDescent="0.2">
      <c r="A28" s="8" t="str">
        <f t="shared" si="0"/>
        <v>Besteck  - Lfd.Nr. 30</v>
      </c>
      <c r="B28" s="13" t="s">
        <v>41</v>
      </c>
      <c r="C28" s="10">
        <v>30</v>
      </c>
      <c r="D28" s="11">
        <v>1</v>
      </c>
      <c r="E28" s="12">
        <v>7.5</v>
      </c>
    </row>
    <row r="29" spans="1:5" ht="11.25" customHeight="1" x14ac:dyDescent="0.2">
      <c r="A29" s="8" t="str">
        <f t="shared" si="0"/>
        <v>Bettfedernreinigung  - Lfd.Nr. 33</v>
      </c>
      <c r="B29" s="13" t="s">
        <v>42</v>
      </c>
      <c r="C29" s="10">
        <v>33</v>
      </c>
      <c r="D29" s="11">
        <v>2.5</v>
      </c>
      <c r="E29" s="12">
        <v>19.399999999999999</v>
      </c>
    </row>
    <row r="30" spans="1:5" ht="11.25" customHeight="1" x14ac:dyDescent="0.2">
      <c r="A30" s="8" t="str">
        <f t="shared" si="0"/>
        <v>Bibliothek  - Lfd.Nr. 34</v>
      </c>
      <c r="B30" s="13" t="s">
        <v>43</v>
      </c>
      <c r="C30" s="10">
        <v>34</v>
      </c>
      <c r="D30" s="11">
        <v>0.8</v>
      </c>
      <c r="E30" s="12">
        <v>13.8</v>
      </c>
    </row>
    <row r="31" spans="1:5" ht="11.25" customHeight="1" x14ac:dyDescent="0.2">
      <c r="A31" s="8" t="str">
        <f t="shared" si="0"/>
        <v>Bijouteriewaren (Schmuck)  - Lfd.Nr. 35</v>
      </c>
      <c r="B31" s="13" t="s">
        <v>477</v>
      </c>
      <c r="C31" s="10">
        <v>35</v>
      </c>
      <c r="D31" s="11">
        <v>1.6</v>
      </c>
      <c r="E31" s="12">
        <v>15.6</v>
      </c>
    </row>
    <row r="32" spans="1:5" ht="11.25" customHeight="1" x14ac:dyDescent="0.2">
      <c r="A32" s="8" t="str">
        <f t="shared" si="0"/>
        <v>Bijouteriewaren, Verkauf  - Lfd.Nr. 36</v>
      </c>
      <c r="B32" s="13" t="s">
        <v>44</v>
      </c>
      <c r="C32" s="10">
        <v>36</v>
      </c>
      <c r="D32" s="11">
        <v>1.5</v>
      </c>
      <c r="E32" s="12">
        <v>16.3</v>
      </c>
    </row>
    <row r="33" spans="1:5" ht="11.25" customHeight="1" x14ac:dyDescent="0.2">
      <c r="A33" s="8" t="str">
        <f t="shared" si="0"/>
        <v>Bilderrahmen  - Lfd.Nr. 37</v>
      </c>
      <c r="B33" s="13" t="s">
        <v>45</v>
      </c>
      <c r="C33" s="10">
        <v>37</v>
      </c>
      <c r="D33" s="11">
        <v>1.7</v>
      </c>
      <c r="E33" s="12">
        <v>15.5</v>
      </c>
    </row>
    <row r="34" spans="1:5" ht="11.25" customHeight="1" x14ac:dyDescent="0.2">
      <c r="A34" s="8" t="str">
        <f t="shared" si="0"/>
        <v>Bitumenaufbereitung  - Lfd.Nr. 38</v>
      </c>
      <c r="B34" s="13" t="s">
        <v>46</v>
      </c>
      <c r="C34" s="10">
        <v>38</v>
      </c>
      <c r="D34" s="11">
        <v>3.8</v>
      </c>
      <c r="E34" s="12">
        <v>38.700000000000003</v>
      </c>
    </row>
    <row r="35" spans="1:5" ht="11.25" customHeight="1" x14ac:dyDescent="0.2">
      <c r="A35" s="8" t="str">
        <f t="shared" si="0"/>
        <v>Blech, Blechwaren  - Lfd.Nr. 39</v>
      </c>
      <c r="B35" s="13" t="s">
        <v>47</v>
      </c>
      <c r="C35" s="10">
        <v>39</v>
      </c>
      <c r="D35" s="11">
        <v>1.1000000000000001</v>
      </c>
      <c r="E35" s="12">
        <v>7.5</v>
      </c>
    </row>
    <row r="36" spans="1:5" ht="11.25" customHeight="1" x14ac:dyDescent="0.2">
      <c r="A36" s="8" t="str">
        <f t="shared" si="0"/>
        <v>Blechwaren, Auslieferung  - Lfd.Nr. 40</v>
      </c>
      <c r="B36" s="13" t="s">
        <v>48</v>
      </c>
      <c r="C36" s="10">
        <v>40</v>
      </c>
      <c r="D36" s="11">
        <v>1.1000000000000001</v>
      </c>
      <c r="E36" s="12">
        <v>7.5</v>
      </c>
    </row>
    <row r="37" spans="1:5" ht="11.25" customHeight="1" x14ac:dyDescent="0.2">
      <c r="A37" s="8" t="str">
        <f t="shared" si="0"/>
        <v>Bleistifte (H)  - Lfd.Nr. 41</v>
      </c>
      <c r="B37" s="13" t="s">
        <v>49</v>
      </c>
      <c r="C37" s="10">
        <v>41</v>
      </c>
      <c r="D37" s="11">
        <v>2.1</v>
      </c>
      <c r="E37" s="12">
        <v>18.7</v>
      </c>
    </row>
    <row r="38" spans="1:5" ht="11.25" customHeight="1" x14ac:dyDescent="0.2">
      <c r="A38" s="8" t="str">
        <f t="shared" si="0"/>
        <v>Bodenbeläge, brennbare (H)  - Lfd.Nr. 43</v>
      </c>
      <c r="B38" s="13" t="s">
        <v>50</v>
      </c>
      <c r="C38" s="10">
        <v>43</v>
      </c>
      <c r="D38" s="11">
        <v>2</v>
      </c>
      <c r="E38" s="12">
        <v>27.3</v>
      </c>
    </row>
    <row r="39" spans="1:5" ht="11.25" customHeight="1" x14ac:dyDescent="0.2">
      <c r="A39" s="8" t="str">
        <f t="shared" si="0"/>
        <v>Bodenbeläge, Verkauf  - Lfd.Nr. 44</v>
      </c>
      <c r="B39" s="13" t="s">
        <v>51</v>
      </c>
      <c r="C39" s="10">
        <v>44</v>
      </c>
      <c r="D39" s="11">
        <v>1.5</v>
      </c>
      <c r="E39" s="12">
        <v>24.4</v>
      </c>
    </row>
    <row r="40" spans="1:5" ht="11.25" customHeight="1" x14ac:dyDescent="0.2">
      <c r="A40" s="8" t="str">
        <f t="shared" si="0"/>
        <v>Bodenpflegemittel (H)  - Lfd.Nr. 45</v>
      </c>
      <c r="B40" s="13" t="s">
        <v>52</v>
      </c>
      <c r="C40" s="10">
        <v>45</v>
      </c>
      <c r="D40" s="11">
        <v>4.5</v>
      </c>
      <c r="E40" s="12">
        <v>40.1</v>
      </c>
    </row>
    <row r="41" spans="1:5" ht="11.25" customHeight="1" x14ac:dyDescent="0.2">
      <c r="A41" s="8" t="str">
        <f t="shared" si="0"/>
        <v>Bonbons (H)  - Lfd.Nr. 46</v>
      </c>
      <c r="B41" s="13" t="s">
        <v>53</v>
      </c>
      <c r="C41" s="10">
        <v>46</v>
      </c>
      <c r="D41" s="11">
        <v>3.9</v>
      </c>
      <c r="E41" s="12">
        <v>23</v>
      </c>
    </row>
    <row r="42" spans="1:5" ht="11.25" customHeight="1" x14ac:dyDescent="0.2">
      <c r="A42" s="8" t="str">
        <f t="shared" si="0"/>
        <v>Bonbons, Wicklerei, Verpackung  - Lfd.Nr. 47</v>
      </c>
      <c r="B42" s="13" t="s">
        <v>54</v>
      </c>
      <c r="C42" s="10">
        <v>47</v>
      </c>
      <c r="D42" s="11">
        <v>3.2</v>
      </c>
      <c r="E42" s="12">
        <v>21.4</v>
      </c>
    </row>
    <row r="43" spans="1:5" ht="11.25" customHeight="1" x14ac:dyDescent="0.2">
      <c r="A43" s="8" t="str">
        <f t="shared" si="0"/>
        <v>Boote, Holz (H)  - Lfd.Nr. 48</v>
      </c>
      <c r="B43" s="13" t="s">
        <v>55</v>
      </c>
      <c r="C43" s="10">
        <v>48</v>
      </c>
      <c r="D43" s="11">
        <v>1.6</v>
      </c>
      <c r="E43" s="12">
        <v>15.1</v>
      </c>
    </row>
    <row r="44" spans="1:5" ht="11.25" customHeight="1" x14ac:dyDescent="0.2">
      <c r="A44" s="8" t="str">
        <f t="shared" si="0"/>
        <v>Boote, Kunststoff (H)  - Lfd.Nr. 49</v>
      </c>
      <c r="B44" s="13" t="s">
        <v>56</v>
      </c>
      <c r="C44" s="10">
        <v>49</v>
      </c>
      <c r="D44" s="11">
        <v>2.5</v>
      </c>
      <c r="E44" s="12">
        <v>22.9</v>
      </c>
    </row>
    <row r="45" spans="1:5" ht="11.25" customHeight="1" x14ac:dyDescent="0.2">
      <c r="A45" s="8" t="str">
        <f t="shared" si="0"/>
        <v>Brauerei  - Lfd.Nr. 50</v>
      </c>
      <c r="B45" s="13" t="s">
        <v>57</v>
      </c>
      <c r="C45" s="10">
        <v>50</v>
      </c>
      <c r="D45" s="11">
        <v>1.7</v>
      </c>
      <c r="E45" s="12">
        <v>13.8</v>
      </c>
    </row>
    <row r="46" spans="1:5" ht="11.25" customHeight="1" x14ac:dyDescent="0.2">
      <c r="A46" s="8" t="str">
        <f t="shared" si="0"/>
        <v>Buchbinderei  - Lfd.Nr. 51</v>
      </c>
      <c r="B46" s="13" t="s">
        <v>58</v>
      </c>
      <c r="C46" s="10">
        <v>51</v>
      </c>
      <c r="D46" s="11">
        <v>1.4</v>
      </c>
      <c r="E46" s="12">
        <v>16.8</v>
      </c>
    </row>
    <row r="47" spans="1:5" ht="11.25" customHeight="1" x14ac:dyDescent="0.2">
      <c r="A47" s="8" t="str">
        <f t="shared" si="0"/>
        <v>Bücher siehe Bibliothek  - Lfd.Nr. 52</v>
      </c>
      <c r="B47" s="13" t="s">
        <v>478</v>
      </c>
      <c r="C47" s="10">
        <v>52</v>
      </c>
      <c r="D47" s="11"/>
      <c r="E47" s="12"/>
    </row>
    <row r="48" spans="1:5" ht="11.25" customHeight="1" x14ac:dyDescent="0.2">
      <c r="A48" s="8" t="str">
        <f t="shared" si="0"/>
        <v>Bücher, Verkauf  - Lfd.Nr. 53</v>
      </c>
      <c r="B48" s="13" t="s">
        <v>59</v>
      </c>
      <c r="C48" s="10">
        <v>53</v>
      </c>
      <c r="D48" s="11">
        <v>1.2</v>
      </c>
      <c r="E48" s="12">
        <v>15.5</v>
      </c>
    </row>
    <row r="49" spans="1:5" ht="11.25" customHeight="1" x14ac:dyDescent="0.2">
      <c r="A49" s="8" t="str">
        <f t="shared" si="0"/>
        <v>Büro  - Lfd.Nr. 54</v>
      </c>
      <c r="B49" s="13" t="s">
        <v>60</v>
      </c>
      <c r="C49" s="10">
        <v>54</v>
      </c>
      <c r="D49" s="11">
        <v>1.4</v>
      </c>
      <c r="E49" s="12">
        <v>14.8</v>
      </c>
    </row>
    <row r="50" spans="1:5" ht="11.25" customHeight="1" x14ac:dyDescent="0.2">
      <c r="A50" s="8" t="str">
        <f t="shared" si="0"/>
        <v>Büromaschinen (H)  - Lfd.Nr. 55</v>
      </c>
      <c r="B50" s="13" t="s">
        <v>61</v>
      </c>
      <c r="C50" s="10">
        <v>55</v>
      </c>
      <c r="D50" s="11">
        <v>1.7</v>
      </c>
      <c r="E50" s="12">
        <v>18.399999999999999</v>
      </c>
    </row>
    <row r="51" spans="1:5" ht="11.25" customHeight="1" x14ac:dyDescent="0.2">
      <c r="A51" s="8" t="str">
        <f t="shared" si="0"/>
        <v>Büromaschinen, Verkauf  - Lfd.Nr. 56</v>
      </c>
      <c r="B51" s="13" t="s">
        <v>62</v>
      </c>
      <c r="C51" s="10">
        <v>56</v>
      </c>
      <c r="D51" s="11">
        <v>1.7</v>
      </c>
      <c r="E51" s="12">
        <v>18.399999999999999</v>
      </c>
    </row>
    <row r="52" spans="1:5" ht="11.25" customHeight="1" x14ac:dyDescent="0.2">
      <c r="A52" s="8" t="str">
        <f t="shared" si="0"/>
        <v>Büromaterial  - Lfd.Nr. 57</v>
      </c>
      <c r="B52" s="13" t="s">
        <v>63</v>
      </c>
      <c r="C52" s="10">
        <v>57</v>
      </c>
      <c r="D52" s="11">
        <v>1.4</v>
      </c>
      <c r="E52" s="12">
        <v>16.600000000000001</v>
      </c>
    </row>
    <row r="53" spans="1:5" ht="11.25" customHeight="1" x14ac:dyDescent="0.2">
      <c r="A53" s="8" t="str">
        <f t="shared" si="0"/>
        <v>Bürstenwaren (H)  - Lfd.Nr. 58</v>
      </c>
      <c r="B53" s="13" t="s">
        <v>64</v>
      </c>
      <c r="C53" s="10">
        <v>58</v>
      </c>
      <c r="D53" s="11">
        <v>1.7</v>
      </c>
      <c r="E53" s="12">
        <v>18.100000000000001</v>
      </c>
    </row>
    <row r="54" spans="1:5" ht="11.25" customHeight="1" x14ac:dyDescent="0.2">
      <c r="A54" s="8" t="str">
        <f t="shared" si="0"/>
        <v>Celluloid (H)  - Lfd.Nr. 59</v>
      </c>
      <c r="B54" s="13" t="s">
        <v>65</v>
      </c>
      <c r="C54" s="10">
        <v>59</v>
      </c>
      <c r="D54" s="11">
        <v>9</v>
      </c>
      <c r="E54" s="12">
        <v>17</v>
      </c>
    </row>
    <row r="55" spans="1:5" ht="11.25" customHeight="1" x14ac:dyDescent="0.2">
      <c r="A55" s="8" t="str">
        <f t="shared" si="0"/>
        <v>Chemische Reinigung  - Lfd.Nr. 60</v>
      </c>
      <c r="B55" s="13" t="s">
        <v>66</v>
      </c>
      <c r="C55" s="10">
        <v>60</v>
      </c>
      <c r="D55" s="11">
        <v>3</v>
      </c>
      <c r="E55" s="12">
        <v>27.7</v>
      </c>
    </row>
    <row r="56" spans="1:5" ht="11.25" customHeight="1" x14ac:dyDescent="0.2">
      <c r="A56" s="8" t="str">
        <f t="shared" si="0"/>
        <v>Dachpappe (H)  - Lfd.Nr. 61</v>
      </c>
      <c r="B56" s="13" t="s">
        <v>67</v>
      </c>
      <c r="C56" s="10">
        <v>61</v>
      </c>
      <c r="D56" s="11">
        <v>2.1</v>
      </c>
      <c r="E56" s="12">
        <v>20.8</v>
      </c>
    </row>
    <row r="57" spans="1:5" ht="11.25" customHeight="1" x14ac:dyDescent="0.2">
      <c r="A57" s="8" t="str">
        <f t="shared" si="0"/>
        <v>Datenverarbeitung  - Lfd.Nr. 62</v>
      </c>
      <c r="B57" s="13" t="s">
        <v>68</v>
      </c>
      <c r="C57" s="10">
        <v>62</v>
      </c>
      <c r="D57" s="11">
        <v>1.5</v>
      </c>
      <c r="E57" s="12">
        <v>17</v>
      </c>
    </row>
    <row r="58" spans="1:5" ht="11.25" customHeight="1" x14ac:dyDescent="0.2">
      <c r="A58" s="8" t="str">
        <f t="shared" si="0"/>
        <v>Dispersionsfarben (H)  - Lfd.Nr. 63</v>
      </c>
      <c r="B58" s="13" t="s">
        <v>69</v>
      </c>
      <c r="C58" s="10">
        <v>63</v>
      </c>
      <c r="D58" s="11">
        <v>3</v>
      </c>
      <c r="E58" s="12">
        <v>4.7</v>
      </c>
    </row>
    <row r="59" spans="1:5" ht="11.25" customHeight="1" x14ac:dyDescent="0.2">
      <c r="A59" s="8" t="str">
        <f t="shared" si="0"/>
        <v>Draht (isoliert) (H)  - Lfd.Nr. 64</v>
      </c>
      <c r="B59" s="13" t="s">
        <v>70</v>
      </c>
      <c r="C59" s="10">
        <v>64</v>
      </c>
      <c r="D59" s="11">
        <v>1.5</v>
      </c>
      <c r="E59" s="12">
        <v>18.7</v>
      </c>
    </row>
    <row r="60" spans="1:5" ht="11.25" customHeight="1" x14ac:dyDescent="0.2">
      <c r="A60" s="8" t="str">
        <f t="shared" si="0"/>
        <v>Drogeriewaren, Verkauf  - Lfd.Nr. 66</v>
      </c>
      <c r="B60" s="13" t="s">
        <v>71</v>
      </c>
      <c r="C60" s="10">
        <v>66</v>
      </c>
      <c r="D60" s="11">
        <v>3.3</v>
      </c>
      <c r="E60" s="12">
        <v>19.100000000000001</v>
      </c>
    </row>
    <row r="61" spans="1:5" ht="11.25" customHeight="1" x14ac:dyDescent="0.2">
      <c r="A61" s="8" t="str">
        <f t="shared" si="0"/>
        <v>Druckfarben (H)  - Lfd.Nr. 67</v>
      </c>
      <c r="B61" s="13" t="s">
        <v>72</v>
      </c>
      <c r="C61" s="10">
        <v>67</v>
      </c>
      <c r="D61" s="11">
        <v>3.3</v>
      </c>
      <c r="E61" s="12">
        <v>24.9</v>
      </c>
    </row>
    <row r="62" spans="1:5" ht="11.25" customHeight="1" x14ac:dyDescent="0.2">
      <c r="A62" s="8" t="str">
        <f t="shared" si="0"/>
        <v>Drucksachen, Auslieferung  - Lfd.Nr. 69</v>
      </c>
      <c r="B62" s="13" t="s">
        <v>73</v>
      </c>
      <c r="C62" s="10">
        <v>69</v>
      </c>
      <c r="D62" s="11">
        <v>1.1000000000000001</v>
      </c>
      <c r="E62" s="12">
        <v>16.3</v>
      </c>
    </row>
    <row r="63" spans="1:5" ht="11.25" customHeight="1" x14ac:dyDescent="0.2">
      <c r="A63" s="8" t="str">
        <f t="shared" si="0"/>
        <v>Drucksachen, Maschinensaal  - Lfd.Nr. 70</v>
      </c>
      <c r="B63" s="13" t="s">
        <v>74</v>
      </c>
      <c r="C63" s="10">
        <v>70</v>
      </c>
      <c r="D63" s="11">
        <v>1.8</v>
      </c>
      <c r="E63" s="12">
        <v>19.399999999999999</v>
      </c>
    </row>
    <row r="64" spans="1:5" ht="11.25" customHeight="1" x14ac:dyDescent="0.2">
      <c r="A64" s="8" t="str">
        <f t="shared" si="0"/>
        <v>Drucksachen, Packerei  - Lfd.Nr. 71</v>
      </c>
      <c r="B64" s="13" t="s">
        <v>75</v>
      </c>
      <c r="C64" s="10">
        <v>71</v>
      </c>
      <c r="D64" s="11">
        <v>1</v>
      </c>
      <c r="E64" s="12">
        <v>17</v>
      </c>
    </row>
    <row r="65" spans="1:5" ht="11.25" customHeight="1" x14ac:dyDescent="0.2">
      <c r="A65" s="8" t="str">
        <f t="shared" si="0"/>
        <v>Drucksachen, Setzerei  - Lfd.Nr. 72</v>
      </c>
      <c r="B65" s="13" t="s">
        <v>76</v>
      </c>
      <c r="C65" s="10">
        <v>72</v>
      </c>
      <c r="D65" s="11">
        <v>1.8</v>
      </c>
      <c r="E65" s="12">
        <v>13.3</v>
      </c>
    </row>
    <row r="66" spans="1:5" ht="11.25" customHeight="1" x14ac:dyDescent="0.2">
      <c r="A66" s="8" t="str">
        <f t="shared" si="0"/>
        <v>Düngemittel siehe Kunstdünger  - Lfd.Nr. 73</v>
      </c>
      <c r="B66" s="13" t="s">
        <v>479</v>
      </c>
      <c r="C66" s="10">
        <v>73</v>
      </c>
      <c r="D66" s="11"/>
      <c r="E66" s="12"/>
    </row>
    <row r="67" spans="1:5" ht="11.25" customHeight="1" x14ac:dyDescent="0.2">
      <c r="A67" s="8" t="str">
        <f t="shared" si="0"/>
        <v>Einkaufszentren  - Lfd.Nr. 75</v>
      </c>
      <c r="B67" s="13" t="s">
        <v>77</v>
      </c>
      <c r="C67" s="10">
        <v>75</v>
      </c>
      <c r="D67" s="11">
        <v>1.8</v>
      </c>
      <c r="E67" s="12">
        <v>16.600000000000001</v>
      </c>
    </row>
    <row r="68" spans="1:5" ht="11.25" customHeight="1" x14ac:dyDescent="0.2">
      <c r="A68" s="8" t="str">
        <f t="shared" ref="A68:A131" si="1">B68&amp;"  - Lfd.Nr. "&amp;C68</f>
        <v>Eisenwarengeschäft  - Lfd.Nr. 76</v>
      </c>
      <c r="B68" s="13" t="s">
        <v>78</v>
      </c>
      <c r="C68" s="10">
        <v>76</v>
      </c>
      <c r="D68" s="11">
        <v>1.4</v>
      </c>
      <c r="E68" s="12">
        <v>14.1</v>
      </c>
    </row>
    <row r="69" spans="1:5" ht="11.25" customHeight="1" x14ac:dyDescent="0.2">
      <c r="A69" s="8" t="str">
        <f t="shared" si="1"/>
        <v>Eiweiß (H)  - Lfd.Nr. 77</v>
      </c>
      <c r="B69" s="13" t="s">
        <v>79</v>
      </c>
      <c r="C69" s="10">
        <v>77</v>
      </c>
      <c r="D69" s="11">
        <v>3.4</v>
      </c>
      <c r="E69" s="12">
        <v>35.200000000000003</v>
      </c>
    </row>
    <row r="70" spans="1:5" ht="11.25" customHeight="1" x14ac:dyDescent="0.2">
      <c r="A70" s="8" t="str">
        <f t="shared" si="1"/>
        <v>Elektriker-Werkstätte  - Lfd.Nr. 78</v>
      </c>
      <c r="B70" s="13" t="s">
        <v>80</v>
      </c>
      <c r="C70" s="10">
        <v>78</v>
      </c>
      <c r="D70" s="11">
        <v>2.2999999999999998</v>
      </c>
      <c r="E70" s="12">
        <v>18.5</v>
      </c>
    </row>
    <row r="71" spans="1:5" ht="11.25" customHeight="1" x14ac:dyDescent="0.2">
      <c r="A71" s="8" t="str">
        <f t="shared" si="1"/>
        <v>Elektroapparate (H)  - Lfd.Nr. 79</v>
      </c>
      <c r="B71" s="13" t="s">
        <v>81</v>
      </c>
      <c r="C71" s="10">
        <v>79</v>
      </c>
      <c r="D71" s="11">
        <v>1.7</v>
      </c>
      <c r="E71" s="12">
        <v>18.399999999999999</v>
      </c>
    </row>
    <row r="72" spans="1:5" ht="11.25" customHeight="1" x14ac:dyDescent="0.2">
      <c r="A72" s="8" t="str">
        <f t="shared" si="1"/>
        <v>Elektroapparate, Reparatur  - Lfd.Nr. 80</v>
      </c>
      <c r="B72" s="13" t="s">
        <v>82</v>
      </c>
      <c r="C72" s="10">
        <v>80</v>
      </c>
      <c r="D72" s="11">
        <v>2.1</v>
      </c>
      <c r="E72" s="12">
        <v>18.100000000000001</v>
      </c>
    </row>
    <row r="73" spans="1:5" ht="11.25" customHeight="1" x14ac:dyDescent="0.2">
      <c r="A73" s="8" t="str">
        <f t="shared" si="1"/>
        <v>Elektromotoren (H)  - Lfd.Nr. 82</v>
      </c>
      <c r="B73" s="13" t="s">
        <v>83</v>
      </c>
      <c r="C73" s="10">
        <v>82</v>
      </c>
      <c r="D73" s="11">
        <v>2.2999999999999998</v>
      </c>
      <c r="E73" s="12">
        <v>18.5</v>
      </c>
    </row>
    <row r="74" spans="1:5" ht="11.25" customHeight="1" x14ac:dyDescent="0.2">
      <c r="A74" s="8" t="str">
        <f t="shared" si="1"/>
        <v>Elektronische Geräte (H)  - Lfd.Nr. 83</v>
      </c>
      <c r="B74" s="13" t="s">
        <v>84</v>
      </c>
      <c r="C74" s="10">
        <v>83</v>
      </c>
      <c r="D74" s="11">
        <v>1.9</v>
      </c>
      <c r="E74" s="12">
        <v>18.8</v>
      </c>
    </row>
    <row r="75" spans="1:5" ht="11.25" customHeight="1" x14ac:dyDescent="0.2">
      <c r="A75" s="8" t="str">
        <f t="shared" si="1"/>
        <v>Elektrische Geräte, Reparatur  - Lfd.Nr. 84</v>
      </c>
      <c r="B75" s="13" t="s">
        <v>85</v>
      </c>
      <c r="C75" s="10">
        <v>84</v>
      </c>
      <c r="D75" s="11">
        <v>2.1</v>
      </c>
      <c r="E75" s="12">
        <v>18.100000000000001</v>
      </c>
    </row>
    <row r="76" spans="1:5" ht="11.25" customHeight="1" x14ac:dyDescent="0.2">
      <c r="A76" s="8" t="str">
        <f t="shared" si="1"/>
        <v>Espresso  - Lfd.Nr. 86</v>
      </c>
      <c r="B76" s="13" t="s">
        <v>86</v>
      </c>
      <c r="C76" s="10">
        <v>86</v>
      </c>
      <c r="D76" s="11">
        <v>1.8</v>
      </c>
      <c r="E76" s="12">
        <v>18</v>
      </c>
    </row>
    <row r="77" spans="1:5" ht="11.25" customHeight="1" x14ac:dyDescent="0.2">
      <c r="A77" s="8" t="str">
        <f t="shared" si="1"/>
        <v>Essig (H)  - Lfd.Nr. 87</v>
      </c>
      <c r="B77" s="13" t="s">
        <v>87</v>
      </c>
      <c r="C77" s="10">
        <v>87</v>
      </c>
      <c r="D77" s="11">
        <v>2.8</v>
      </c>
      <c r="E77" s="12">
        <v>16.899999999999999</v>
      </c>
    </row>
    <row r="78" spans="1:5" ht="11.25" customHeight="1" x14ac:dyDescent="0.2">
      <c r="A78" s="8" t="str">
        <f t="shared" si="1"/>
        <v>Fahrräder (H)  - Lfd.Nr. 90</v>
      </c>
      <c r="B78" s="13" t="s">
        <v>88</v>
      </c>
      <c r="C78" s="10">
        <v>90</v>
      </c>
      <c r="D78" s="11">
        <v>2.6</v>
      </c>
      <c r="E78" s="12">
        <v>19.7</v>
      </c>
    </row>
    <row r="79" spans="1:5" ht="11.25" customHeight="1" x14ac:dyDescent="0.2">
      <c r="A79" s="8" t="str">
        <f t="shared" si="1"/>
        <v>Fahrzeuge (H)  - Lfd.Nr. 91</v>
      </c>
      <c r="B79" s="13" t="s">
        <v>89</v>
      </c>
      <c r="C79" s="10">
        <v>91</v>
      </c>
      <c r="D79" s="11">
        <v>2.2000000000000002</v>
      </c>
      <c r="E79" s="12">
        <v>23.8</v>
      </c>
    </row>
    <row r="80" spans="1:5" ht="11.25" customHeight="1" x14ac:dyDescent="0.2">
      <c r="A80" s="8" t="str">
        <f t="shared" si="1"/>
        <v>Fahrzeugreifen (H)  - Lfd.Nr. 92</v>
      </c>
      <c r="B80" s="13" t="s">
        <v>90</v>
      </c>
      <c r="C80" s="10">
        <v>92</v>
      </c>
      <c r="D80" s="11">
        <v>2.5</v>
      </c>
      <c r="E80" s="12">
        <v>23.8</v>
      </c>
    </row>
    <row r="81" spans="1:5" ht="11.25" customHeight="1" x14ac:dyDescent="0.2">
      <c r="A81" s="8" t="str">
        <f t="shared" si="1"/>
        <v>Farben und brennbare Lösungsmittel  - Lfd.Nr. 93</v>
      </c>
      <c r="B81" s="13" t="s">
        <v>91</v>
      </c>
      <c r="C81" s="10">
        <v>93</v>
      </c>
      <c r="D81" s="11">
        <v>4.0999999999999996</v>
      </c>
      <c r="E81" s="12">
        <v>25</v>
      </c>
    </row>
    <row r="82" spans="1:5" ht="11.25" customHeight="1" x14ac:dyDescent="0.2">
      <c r="A82" s="8" t="str">
        <f t="shared" si="1"/>
        <v>Farben, Mischerei  - Lfd.Nr. 94</v>
      </c>
      <c r="B82" s="13" t="s">
        <v>92</v>
      </c>
      <c r="C82" s="10">
        <v>94</v>
      </c>
      <c r="D82" s="11">
        <v>3.3</v>
      </c>
      <c r="E82" s="12">
        <v>21.8</v>
      </c>
    </row>
    <row r="83" spans="1:5" ht="11.25" customHeight="1" x14ac:dyDescent="0.2">
      <c r="A83" s="8" t="str">
        <f t="shared" si="1"/>
        <v>Farben, Verkauf  - Lfd.Nr. 95</v>
      </c>
      <c r="B83" s="13" t="s">
        <v>93</v>
      </c>
      <c r="C83" s="10">
        <v>95</v>
      </c>
      <c r="D83" s="11">
        <v>2.7</v>
      </c>
      <c r="E83" s="12">
        <v>20.2</v>
      </c>
    </row>
    <row r="84" spans="1:5" ht="11.25" customHeight="1" x14ac:dyDescent="0.2">
      <c r="A84" s="8" t="str">
        <f t="shared" si="1"/>
        <v>Färbholzextrakte  - Lfd.Nr. 96</v>
      </c>
      <c r="B84" s="13" t="s">
        <v>94</v>
      </c>
      <c r="C84" s="10">
        <v>96</v>
      </c>
      <c r="D84" s="11">
        <v>3</v>
      </c>
      <c r="E84" s="12">
        <v>19.899999999999999</v>
      </c>
    </row>
    <row r="85" spans="1:5" ht="11.25" customHeight="1" x14ac:dyDescent="0.2">
      <c r="A85" s="8" t="str">
        <f t="shared" si="1"/>
        <v>Faserstoffe, Kunst- fasern  - Lfd.Nr. 99</v>
      </c>
      <c r="B85" s="13" t="s">
        <v>480</v>
      </c>
      <c r="C85" s="10">
        <v>99</v>
      </c>
      <c r="D85" s="11">
        <v>1.9</v>
      </c>
      <c r="E85" s="12">
        <v>16.399999999999999</v>
      </c>
    </row>
    <row r="86" spans="1:5" ht="11.25" customHeight="1" x14ac:dyDescent="0.2">
      <c r="A86" s="8" t="str">
        <f t="shared" si="1"/>
        <v>Faserstoffe, Kunstseide (H)  - Lfd.Nr. 100</v>
      </c>
      <c r="B86" s="13" t="s">
        <v>95</v>
      </c>
      <c r="C86" s="10">
        <v>100</v>
      </c>
      <c r="D86" s="11">
        <v>2</v>
      </c>
      <c r="E86" s="12">
        <v>18.7</v>
      </c>
    </row>
    <row r="87" spans="1:5" ht="11.25" customHeight="1" x14ac:dyDescent="0.2">
      <c r="A87" s="8" t="str">
        <f t="shared" si="1"/>
        <v>Fässer, Holz (H)  - Lfd.Nr. 101</v>
      </c>
      <c r="B87" s="13" t="s">
        <v>96</v>
      </c>
      <c r="C87" s="10">
        <v>101</v>
      </c>
      <c r="D87" s="11">
        <v>1.6</v>
      </c>
      <c r="E87" s="12">
        <v>14.4</v>
      </c>
    </row>
    <row r="88" spans="1:5" ht="11.25" customHeight="1" x14ac:dyDescent="0.2">
      <c r="A88" s="8" t="str">
        <f t="shared" si="1"/>
        <v>Fässer, Kunststoff (H)  - Lfd.Nr. 102</v>
      </c>
      <c r="B88" s="13" t="s">
        <v>97</v>
      </c>
      <c r="C88" s="10">
        <v>102</v>
      </c>
      <c r="D88" s="11">
        <v>2.1</v>
      </c>
      <c r="E88" s="12">
        <v>22</v>
      </c>
    </row>
    <row r="89" spans="1:5" ht="11.25" customHeight="1" x14ac:dyDescent="0.2">
      <c r="A89" s="8" t="str">
        <f t="shared" si="1"/>
        <v>Fenster, Holz (H)  - Lfd.Nr. 104</v>
      </c>
      <c r="B89" s="13" t="s">
        <v>481</v>
      </c>
      <c r="C89" s="10">
        <v>104</v>
      </c>
      <c r="D89" s="11">
        <v>1.6</v>
      </c>
      <c r="E89" s="12">
        <v>17.100000000000001</v>
      </c>
    </row>
    <row r="90" spans="1:5" ht="11.25" customHeight="1" x14ac:dyDescent="0.2">
      <c r="A90" s="8" t="str">
        <f t="shared" si="1"/>
        <v>Fernsehapparate (H)  - Lfd.Nr. 105</v>
      </c>
      <c r="B90" s="13" t="s">
        <v>482</v>
      </c>
      <c r="C90" s="10">
        <v>105</v>
      </c>
      <c r="D90" s="11">
        <v>2</v>
      </c>
      <c r="E90" s="12">
        <v>19.399999999999999</v>
      </c>
    </row>
    <row r="91" spans="1:5" ht="11.25" customHeight="1" x14ac:dyDescent="0.2">
      <c r="A91" s="8" t="str">
        <f t="shared" si="1"/>
        <v>Fernsehstudio  - Lfd.Nr. 107</v>
      </c>
      <c r="B91" s="13" t="s">
        <v>98</v>
      </c>
      <c r="C91" s="10">
        <v>107</v>
      </c>
      <c r="D91" s="11">
        <v>1.8</v>
      </c>
      <c r="E91" s="12">
        <v>18.399999999999999</v>
      </c>
    </row>
    <row r="92" spans="1:5" ht="11.25" customHeight="1" x14ac:dyDescent="0.2">
      <c r="A92" s="8" t="str">
        <f t="shared" si="1"/>
        <v>Fette (H)  - Lfd.Nr. 108</v>
      </c>
      <c r="B92" s="13" t="s">
        <v>99</v>
      </c>
      <c r="C92" s="10">
        <v>108</v>
      </c>
      <c r="D92" s="11">
        <v>3.7</v>
      </c>
      <c r="E92" s="12">
        <v>32.9</v>
      </c>
    </row>
    <row r="93" spans="1:5" ht="11.25" customHeight="1" x14ac:dyDescent="0.2">
      <c r="A93" s="8" t="str">
        <f t="shared" si="1"/>
        <v>Filmatelier  - Lfd.Nr. 110</v>
      </c>
      <c r="B93" s="13" t="s">
        <v>100</v>
      </c>
      <c r="C93" s="10">
        <v>110</v>
      </c>
      <c r="D93" s="11">
        <v>1.7</v>
      </c>
      <c r="E93" s="12">
        <v>18.399999999999999</v>
      </c>
    </row>
    <row r="94" spans="1:5" ht="11.25" customHeight="1" x14ac:dyDescent="0.2">
      <c r="A94" s="8" t="str">
        <f t="shared" si="1"/>
        <v>Filme und Platten (H)  - Lfd.Nr. 111</v>
      </c>
      <c r="B94" s="13" t="s">
        <v>483</v>
      </c>
      <c r="C94" s="10">
        <v>111</v>
      </c>
      <c r="D94" s="11">
        <v>2</v>
      </c>
      <c r="E94" s="12">
        <v>21.3</v>
      </c>
    </row>
    <row r="95" spans="1:5" ht="11.25" customHeight="1" x14ac:dyDescent="0.2">
      <c r="A95" s="8" t="str">
        <f t="shared" si="1"/>
        <v>Filze (H)  - Lfd.Nr. 112</v>
      </c>
      <c r="B95" s="13" t="s">
        <v>101</v>
      </c>
      <c r="C95" s="10">
        <v>112</v>
      </c>
      <c r="D95" s="11">
        <v>2</v>
      </c>
      <c r="E95" s="12">
        <v>19.3</v>
      </c>
    </row>
    <row r="96" spans="1:5" ht="11.25" customHeight="1" x14ac:dyDescent="0.2">
      <c r="A96" s="8" t="str">
        <f t="shared" si="1"/>
        <v>Filzwaren (H)  - Lfd.Nr. 113</v>
      </c>
      <c r="B96" s="13" t="s">
        <v>102</v>
      </c>
      <c r="C96" s="10">
        <v>113</v>
      </c>
      <c r="D96" s="11">
        <v>1.4</v>
      </c>
      <c r="E96" s="12">
        <v>18.3</v>
      </c>
    </row>
    <row r="97" spans="1:5" ht="11.25" customHeight="1" x14ac:dyDescent="0.2">
      <c r="A97" s="8" t="str">
        <f t="shared" si="1"/>
        <v>Fleischwaren (H und Verkauf)  - Lfd.Nr. 114</v>
      </c>
      <c r="B97" s="13" t="s">
        <v>103</v>
      </c>
      <c r="C97" s="10">
        <v>114</v>
      </c>
      <c r="D97" s="11">
        <v>2.1</v>
      </c>
      <c r="E97" s="12">
        <v>20.8</v>
      </c>
    </row>
    <row r="98" spans="1:5" ht="11.25" customHeight="1" x14ac:dyDescent="0.2">
      <c r="A98" s="8" t="str">
        <f t="shared" si="1"/>
        <v>Flugzeuge (H)  - Lfd.Nr. 115</v>
      </c>
      <c r="B98" s="13" t="s">
        <v>104</v>
      </c>
      <c r="C98" s="10">
        <v>115</v>
      </c>
      <c r="D98" s="11">
        <v>2.8</v>
      </c>
      <c r="E98" s="12">
        <v>24.1</v>
      </c>
    </row>
    <row r="99" spans="1:5" ht="11.25" customHeight="1" x14ac:dyDescent="0.2">
      <c r="A99" s="8" t="str">
        <f t="shared" si="1"/>
        <v>Flugzeughallen  - Lfd.Nr. 116</v>
      </c>
      <c r="B99" s="13" t="s">
        <v>105</v>
      </c>
      <c r="C99" s="10">
        <v>116</v>
      </c>
      <c r="D99" s="11">
        <v>4.5</v>
      </c>
      <c r="E99" s="12">
        <v>30</v>
      </c>
    </row>
    <row r="100" spans="1:5" ht="11.25" customHeight="1" x14ac:dyDescent="0.2">
      <c r="A100" s="8" t="str">
        <f t="shared" si="1"/>
        <v>Folien, Metall- (H)  - Lfd.Nr. 118</v>
      </c>
      <c r="B100" s="13" t="s">
        <v>106</v>
      </c>
      <c r="C100" s="10">
        <v>118</v>
      </c>
      <c r="D100" s="11">
        <v>2.4</v>
      </c>
      <c r="E100" s="12">
        <v>20.5</v>
      </c>
    </row>
    <row r="101" spans="1:5" ht="11.25" customHeight="1" x14ac:dyDescent="0.2">
      <c r="A101" s="8" t="str">
        <f t="shared" si="1"/>
        <v>Fotoapparate  - Lfd.Nr. 119</v>
      </c>
      <c r="B101" s="13" t="s">
        <v>107</v>
      </c>
      <c r="C101" s="10">
        <v>119</v>
      </c>
      <c r="D101" s="11">
        <v>1.9</v>
      </c>
      <c r="E101" s="12">
        <v>20.2</v>
      </c>
    </row>
    <row r="102" spans="1:5" ht="11.25" customHeight="1" x14ac:dyDescent="0.2">
      <c r="A102" s="8" t="str">
        <f t="shared" si="1"/>
        <v>Fotoatelier  - Lfd.Nr. 120</v>
      </c>
      <c r="B102" s="13" t="s">
        <v>108</v>
      </c>
      <c r="C102" s="10">
        <v>120</v>
      </c>
      <c r="D102" s="11">
        <v>1.8</v>
      </c>
      <c r="E102" s="12">
        <v>16.899999999999999</v>
      </c>
    </row>
    <row r="103" spans="1:5" ht="11.25" customHeight="1" x14ac:dyDescent="0.2">
      <c r="A103" s="8" t="str">
        <f t="shared" si="1"/>
        <v>Fotofilme und -platten siehe Filme  - Lfd.Nr. 121</v>
      </c>
      <c r="B103" s="13" t="s">
        <v>484</v>
      </c>
      <c r="C103" s="10">
        <v>121</v>
      </c>
      <c r="D103" s="11"/>
      <c r="E103" s="12"/>
    </row>
    <row r="104" spans="1:5" ht="11.25" customHeight="1" x14ac:dyDescent="0.2">
      <c r="A104" s="8" t="str">
        <f t="shared" si="1"/>
        <v>Fotogeschäft  - Lfd.Nr. 122</v>
      </c>
      <c r="B104" s="13" t="s">
        <v>109</v>
      </c>
      <c r="C104" s="10">
        <v>122</v>
      </c>
      <c r="D104" s="11">
        <v>1.6</v>
      </c>
      <c r="E104" s="12">
        <v>16.2</v>
      </c>
    </row>
    <row r="105" spans="1:5" ht="11.25" customHeight="1" x14ac:dyDescent="0.2">
      <c r="A105" s="8" t="str">
        <f t="shared" si="1"/>
        <v>Fruchtsäfte (H)  - Lfd.Nr. 125</v>
      </c>
      <c r="B105" s="13" t="s">
        <v>110</v>
      </c>
      <c r="C105" s="10">
        <v>125</v>
      </c>
      <c r="D105" s="11">
        <v>1.6</v>
      </c>
      <c r="E105" s="12">
        <v>12</v>
      </c>
    </row>
    <row r="106" spans="1:5" ht="11.25" customHeight="1" x14ac:dyDescent="0.2">
      <c r="A106" s="8" t="str">
        <f t="shared" si="1"/>
        <v>Funkstationen  - Lfd.Nr. 126</v>
      </c>
      <c r="B106" s="13" t="s">
        <v>111</v>
      </c>
      <c r="C106" s="10">
        <v>126</v>
      </c>
      <c r="D106" s="11">
        <v>1.9</v>
      </c>
      <c r="E106" s="12">
        <v>18.8</v>
      </c>
    </row>
    <row r="107" spans="1:5" ht="11.25" customHeight="1" x14ac:dyDescent="0.2">
      <c r="A107" s="8" t="str">
        <f t="shared" si="1"/>
        <v>Furniere (H)  - Lfd.Nr. 127</v>
      </c>
      <c r="B107" s="13" t="s">
        <v>112</v>
      </c>
      <c r="C107" s="10">
        <v>127</v>
      </c>
      <c r="D107" s="11">
        <v>1.8</v>
      </c>
      <c r="E107" s="12">
        <v>17.8</v>
      </c>
    </row>
    <row r="108" spans="1:5" ht="11.25" customHeight="1" x14ac:dyDescent="0.2">
      <c r="A108" s="8" t="str">
        <f t="shared" si="1"/>
        <v>Futtermittel (H)  - Lfd.Nr. 128</v>
      </c>
      <c r="B108" s="13" t="s">
        <v>113</v>
      </c>
      <c r="C108" s="10">
        <v>128</v>
      </c>
      <c r="D108" s="11">
        <v>2.5</v>
      </c>
      <c r="E108" s="12">
        <v>24</v>
      </c>
    </row>
    <row r="109" spans="1:5" ht="11.25" customHeight="1" x14ac:dyDescent="0.2">
      <c r="A109" s="8" t="str">
        <f t="shared" si="1"/>
        <v>Galvanik  - Lfd.Nr. 129</v>
      </c>
      <c r="B109" s="13" t="s">
        <v>114</v>
      </c>
      <c r="C109" s="10">
        <v>129</v>
      </c>
      <c r="D109" s="11">
        <v>2.7</v>
      </c>
      <c r="E109" s="12">
        <v>27.3</v>
      </c>
    </row>
    <row r="110" spans="1:5" ht="11.25" customHeight="1" x14ac:dyDescent="0.2">
      <c r="A110" s="8" t="str">
        <f t="shared" si="1"/>
        <v>Garage siehe Autogarage  - Lfd.Nr. 130</v>
      </c>
      <c r="B110" s="13" t="s">
        <v>485</v>
      </c>
      <c r="C110" s="10">
        <v>130</v>
      </c>
      <c r="D110" s="11"/>
      <c r="E110" s="12"/>
    </row>
    <row r="111" spans="1:5" ht="11.25" customHeight="1" x14ac:dyDescent="0.2">
      <c r="A111" s="8" t="str">
        <f t="shared" si="1"/>
        <v>Garderobe, Holzkasten  - Lfd.Nr. 131</v>
      </c>
      <c r="B111" s="13" t="s">
        <v>486</v>
      </c>
      <c r="C111" s="10">
        <v>131</v>
      </c>
      <c r="D111" s="11">
        <v>1.6</v>
      </c>
      <c r="E111" s="12">
        <v>17.600000000000001</v>
      </c>
    </row>
    <row r="112" spans="1:5" ht="11.25" customHeight="1" x14ac:dyDescent="0.2">
      <c r="A112" s="8" t="str">
        <f t="shared" si="1"/>
        <v>Garderobe, Metallkästen  - Lfd.Nr. 132</v>
      </c>
      <c r="B112" s="13" t="s">
        <v>487</v>
      </c>
      <c r="C112" s="10">
        <v>132</v>
      </c>
      <c r="D112" s="11">
        <v>1.2</v>
      </c>
      <c r="E112" s="12">
        <v>18.100000000000001</v>
      </c>
    </row>
    <row r="113" spans="1:8" ht="11.25" customHeight="1" x14ac:dyDescent="0.2">
      <c r="A113" s="8" t="str">
        <f t="shared" si="1"/>
        <v>Gasglühkörper (H)  - Lfd.Nr. 133</v>
      </c>
      <c r="B113" s="13" t="s">
        <v>115</v>
      </c>
      <c r="C113" s="10">
        <v>133</v>
      </c>
      <c r="D113" s="11">
        <v>1.9</v>
      </c>
      <c r="E113" s="12">
        <v>17.399999999999999</v>
      </c>
    </row>
    <row r="114" spans="1:8" ht="11.25" customHeight="1" x14ac:dyDescent="0.2">
      <c r="A114" s="8" t="str">
        <f t="shared" si="1"/>
        <v>Gasthaus, Gasthof  - Lfd.Nr. 134</v>
      </c>
      <c r="B114" s="13" t="s">
        <v>116</v>
      </c>
      <c r="C114" s="10">
        <v>134</v>
      </c>
      <c r="D114" s="11">
        <v>1.7</v>
      </c>
      <c r="E114" s="12">
        <v>14.6</v>
      </c>
    </row>
    <row r="115" spans="1:8" ht="11.25" customHeight="1" x14ac:dyDescent="0.2">
      <c r="A115" s="8" t="str">
        <f t="shared" si="1"/>
        <v>Gelatine und -waren (H)  - Lfd.Nr. 135</v>
      </c>
      <c r="B115" s="13" t="s">
        <v>117</v>
      </c>
      <c r="C115" s="10">
        <v>135</v>
      </c>
      <c r="D115" s="11">
        <v>3.3</v>
      </c>
      <c r="E115" s="12">
        <v>25.2</v>
      </c>
    </row>
    <row r="116" spans="1:8" ht="11.25" customHeight="1" x14ac:dyDescent="0.2">
      <c r="A116" s="8" t="str">
        <f t="shared" si="1"/>
        <v>Gemüse, frisch, Verkauf  - Lfd.Nr. 136</v>
      </c>
      <c r="B116" s="13" t="s">
        <v>118</v>
      </c>
      <c r="C116" s="10">
        <v>136</v>
      </c>
      <c r="D116" s="11">
        <v>1.3</v>
      </c>
      <c r="E116" s="12">
        <v>16.399999999999999</v>
      </c>
    </row>
    <row r="117" spans="1:8" ht="11.25" customHeight="1" x14ac:dyDescent="0.2">
      <c r="A117" s="8" t="str">
        <f t="shared" si="1"/>
        <v>Getränke, nicht alkoholische (H)  - Lfd.Nr. 137</v>
      </c>
      <c r="B117" s="13" t="s">
        <v>522</v>
      </c>
      <c r="C117" s="10">
        <v>137</v>
      </c>
      <c r="D117" s="11">
        <v>1.2</v>
      </c>
      <c r="E117" s="12">
        <v>12</v>
      </c>
      <c r="H117" s="3"/>
    </row>
    <row r="118" spans="1:8" ht="11.25" customHeight="1" x14ac:dyDescent="0.2">
      <c r="A118" s="8" t="str">
        <f t="shared" si="1"/>
        <v>Getreide-Mühle  - Lfd.Nr. 138</v>
      </c>
      <c r="B118" s="13" t="s">
        <v>119</v>
      </c>
      <c r="C118" s="10">
        <v>138</v>
      </c>
      <c r="D118" s="11">
        <v>1.8</v>
      </c>
      <c r="E118" s="12">
        <v>16.5</v>
      </c>
    </row>
    <row r="119" spans="1:8" ht="11.25" customHeight="1" x14ac:dyDescent="0.2">
      <c r="A119" s="8" t="str">
        <f t="shared" si="1"/>
        <v>Gewürze (H)  - Lfd.Nr. 139</v>
      </c>
      <c r="B119" s="13" t="s">
        <v>120</v>
      </c>
      <c r="C119" s="10">
        <v>139</v>
      </c>
      <c r="D119" s="11">
        <v>1.6</v>
      </c>
      <c r="E119" s="12">
        <v>12</v>
      </c>
    </row>
    <row r="120" spans="1:8" ht="11.25" customHeight="1" x14ac:dyDescent="0.2">
      <c r="A120" s="8" t="str">
        <f t="shared" si="1"/>
        <v>Gips und -waren (H)  - Lfd.Nr. 140</v>
      </c>
      <c r="B120" s="13" t="s">
        <v>121</v>
      </c>
      <c r="C120" s="10">
        <v>140</v>
      </c>
      <c r="D120" s="11">
        <v>2</v>
      </c>
      <c r="E120" s="12">
        <v>17.7</v>
      </c>
    </row>
    <row r="121" spans="1:8" ht="11.25" customHeight="1" x14ac:dyDescent="0.2">
      <c r="A121" s="8" t="str">
        <f t="shared" si="1"/>
        <v>Glas (H)  - Lfd.Nr. 141</v>
      </c>
      <c r="B121" s="13" t="s">
        <v>122</v>
      </c>
      <c r="C121" s="10">
        <v>141</v>
      </c>
      <c r="D121" s="11">
        <v>1.8</v>
      </c>
      <c r="E121" s="12">
        <v>13.3</v>
      </c>
    </row>
    <row r="122" spans="1:8" ht="11.25" customHeight="1" x14ac:dyDescent="0.2">
      <c r="A122" s="8" t="str">
        <f t="shared" si="1"/>
        <v>Glaserei (H)  - Lfd.Nr. 142</v>
      </c>
      <c r="B122" s="13" t="s">
        <v>123</v>
      </c>
      <c r="C122" s="10">
        <v>142</v>
      </c>
      <c r="D122" s="11">
        <v>1.7</v>
      </c>
      <c r="E122" s="12">
        <v>14.4</v>
      </c>
    </row>
    <row r="123" spans="1:8" ht="11.25" customHeight="1" x14ac:dyDescent="0.2">
      <c r="A123" s="8" t="str">
        <f t="shared" si="1"/>
        <v>Glaswaren (H)  - Lfd.Nr. 143</v>
      </c>
      <c r="B123" s="13" t="s">
        <v>124</v>
      </c>
      <c r="C123" s="10">
        <v>143</v>
      </c>
      <c r="D123" s="11">
        <v>1.6</v>
      </c>
      <c r="E123" s="12">
        <v>14</v>
      </c>
    </row>
    <row r="124" spans="1:8" ht="11.25" customHeight="1" x14ac:dyDescent="0.2">
      <c r="A124" s="8" t="str">
        <f t="shared" si="1"/>
        <v>Glaswaren, Ätzerei  - Lfd.Nr. 144</v>
      </c>
      <c r="B124" s="13" t="s">
        <v>125</v>
      </c>
      <c r="C124" s="10">
        <v>144</v>
      </c>
      <c r="D124" s="11">
        <v>1.8</v>
      </c>
      <c r="E124" s="12">
        <v>15.2</v>
      </c>
    </row>
    <row r="125" spans="1:8" ht="11.25" customHeight="1" x14ac:dyDescent="0.2">
      <c r="A125" s="8" t="str">
        <f t="shared" si="1"/>
        <v>Glaswaren, Auslieferung  - Lfd.Nr. 145</v>
      </c>
      <c r="B125" s="13" t="s">
        <v>126</v>
      </c>
      <c r="C125" s="10">
        <v>145</v>
      </c>
      <c r="D125" s="11">
        <v>2</v>
      </c>
      <c r="E125" s="12">
        <v>14.8</v>
      </c>
    </row>
    <row r="126" spans="1:8" ht="11.25" customHeight="1" x14ac:dyDescent="0.2">
      <c r="A126" s="8" t="str">
        <f t="shared" si="1"/>
        <v>Glaswaren, Glasbläserei  - Lfd.Nr. 146</v>
      </c>
      <c r="B126" s="13" t="s">
        <v>127</v>
      </c>
      <c r="C126" s="10">
        <v>146</v>
      </c>
      <c r="D126" s="11">
        <v>2</v>
      </c>
      <c r="E126" s="12">
        <v>14.8</v>
      </c>
    </row>
    <row r="127" spans="1:8" ht="11.25" customHeight="1" x14ac:dyDescent="0.2">
      <c r="A127" s="8" t="str">
        <f t="shared" si="1"/>
        <v>Glaswaren, Glasmalerei  - Lfd.Nr. 147</v>
      </c>
      <c r="B127" s="13" t="s">
        <v>128</v>
      </c>
      <c r="C127" s="10">
        <v>147</v>
      </c>
      <c r="D127" s="11">
        <v>2</v>
      </c>
      <c r="E127" s="12">
        <v>14.4</v>
      </c>
    </row>
    <row r="128" spans="1:8" ht="11.25" customHeight="1" x14ac:dyDescent="0.2">
      <c r="A128" s="8" t="str">
        <f t="shared" si="1"/>
        <v>Glaswaren, Verkauf  - Lfd.Nr. 148</v>
      </c>
      <c r="B128" s="13" t="s">
        <v>129</v>
      </c>
      <c r="C128" s="10">
        <v>148</v>
      </c>
      <c r="D128" s="11">
        <v>1.8</v>
      </c>
      <c r="E128" s="12">
        <v>14.6</v>
      </c>
    </row>
    <row r="129" spans="1:5" ht="11.25" customHeight="1" x14ac:dyDescent="0.2">
      <c r="A129" s="8" t="str">
        <f t="shared" si="1"/>
        <v>Glühlampen (H)  - Lfd.Nr. 149</v>
      </c>
      <c r="B129" s="13" t="s">
        <v>130</v>
      </c>
      <c r="C129" s="10">
        <v>149</v>
      </c>
      <c r="D129" s="11">
        <v>1.8</v>
      </c>
      <c r="E129" s="12">
        <v>13.7</v>
      </c>
    </row>
    <row r="130" spans="1:5" ht="11.25" customHeight="1" x14ac:dyDescent="0.2">
      <c r="A130" s="8" t="str">
        <f t="shared" si="1"/>
        <v>Goldschmiedewaren (H)  - Lfd.Nr. 150</v>
      </c>
      <c r="B130" s="13" t="s">
        <v>131</v>
      </c>
      <c r="C130" s="10">
        <v>150</v>
      </c>
      <c r="D130" s="11">
        <v>2.1</v>
      </c>
      <c r="E130" s="12">
        <v>17.2</v>
      </c>
    </row>
    <row r="131" spans="1:5" ht="11.25" customHeight="1" x14ac:dyDescent="0.2">
      <c r="A131" s="8" t="str">
        <f t="shared" si="1"/>
        <v>Gummiwaren (H)  - Lfd.Nr. 152</v>
      </c>
      <c r="B131" s="13" t="s">
        <v>132</v>
      </c>
      <c r="C131" s="10">
        <v>152</v>
      </c>
      <c r="D131" s="11">
        <v>3.1</v>
      </c>
      <c r="E131" s="12">
        <v>32.799999999999997</v>
      </c>
    </row>
    <row r="132" spans="1:5" ht="11.25" customHeight="1" x14ac:dyDescent="0.2">
      <c r="A132" s="8" t="str">
        <f t="shared" ref="A132:A195" si="2">B132&amp;"  - Lfd.Nr. "&amp;C132</f>
        <v>Gummiwaren, Verkauf  - Lfd.Nr. 153</v>
      </c>
      <c r="B132" s="13" t="s">
        <v>133</v>
      </c>
      <c r="C132" s="10">
        <v>153</v>
      </c>
      <c r="D132" s="11">
        <v>2.5</v>
      </c>
      <c r="E132" s="12">
        <v>30.9</v>
      </c>
    </row>
    <row r="133" spans="1:5" ht="11.25" customHeight="1" x14ac:dyDescent="0.2">
      <c r="A133" s="8" t="str">
        <f t="shared" si="2"/>
        <v>Hafnerwaren (H)  - Lfd.Nr. 154</v>
      </c>
      <c r="B133" s="13" t="s">
        <v>134</v>
      </c>
      <c r="C133" s="10">
        <v>154</v>
      </c>
      <c r="D133" s="11">
        <v>1.8</v>
      </c>
      <c r="E133" s="12">
        <v>13.3</v>
      </c>
    </row>
    <row r="134" spans="1:5" ht="11.25" customHeight="1" x14ac:dyDescent="0.2">
      <c r="A134" s="8" t="str">
        <f t="shared" si="2"/>
        <v>Handschuhe (H)  - Lfd.Nr. 155</v>
      </c>
      <c r="B134" s="13" t="s">
        <v>135</v>
      </c>
      <c r="C134" s="10">
        <v>155</v>
      </c>
      <c r="D134" s="11">
        <v>1.9</v>
      </c>
      <c r="E134" s="12">
        <v>18.899999999999999</v>
      </c>
    </row>
    <row r="135" spans="1:5" ht="11.25" customHeight="1" x14ac:dyDescent="0.2">
      <c r="A135" s="8" t="str">
        <f t="shared" si="2"/>
        <v>Hartfaserplatten (H)  - Lfd.Nr. 156</v>
      </c>
      <c r="B135" s="13" t="s">
        <v>136</v>
      </c>
      <c r="C135" s="10">
        <v>156</v>
      </c>
      <c r="D135" s="11">
        <v>1.8</v>
      </c>
      <c r="E135" s="12">
        <v>13.8</v>
      </c>
    </row>
    <row r="136" spans="1:5" ht="11.25" customHeight="1" x14ac:dyDescent="0.2">
      <c r="A136" s="8" t="str">
        <f t="shared" si="2"/>
        <v>Haushaltsgeräte (H)  - Lfd.Nr. 157</v>
      </c>
      <c r="B136" s="13" t="s">
        <v>137</v>
      </c>
      <c r="C136" s="10">
        <v>157</v>
      </c>
      <c r="D136" s="11">
        <v>2</v>
      </c>
      <c r="E136" s="12">
        <v>20.9</v>
      </c>
    </row>
    <row r="137" spans="1:5" ht="11.25" customHeight="1" x14ac:dyDescent="0.2">
      <c r="A137" s="8" t="str">
        <f t="shared" si="2"/>
        <v>Haushaltsgeräte, Verkauf  - Lfd.Nr. 158</v>
      </c>
      <c r="B137" s="13" t="s">
        <v>138</v>
      </c>
      <c r="C137" s="10">
        <v>158</v>
      </c>
      <c r="D137" s="11">
        <v>1.8</v>
      </c>
      <c r="E137" s="12">
        <v>19.100000000000001</v>
      </c>
    </row>
    <row r="138" spans="1:5" ht="11.25" customHeight="1" x14ac:dyDescent="0.2">
      <c r="A138" s="8" t="str">
        <f t="shared" si="2"/>
        <v>Hefe (H)  - Lfd.Nr. 160</v>
      </c>
      <c r="B138" s="13" t="s">
        <v>139</v>
      </c>
      <c r="C138" s="10">
        <v>160</v>
      </c>
      <c r="D138" s="11">
        <v>1.6</v>
      </c>
      <c r="E138" s="12">
        <v>12</v>
      </c>
    </row>
    <row r="139" spans="1:5" ht="11.25" customHeight="1" x14ac:dyDescent="0.2">
      <c r="A139" s="8" t="str">
        <f t="shared" si="2"/>
        <v>Heizraum  - Lfd.Nr. 161</v>
      </c>
      <c r="B139" s="13" t="s">
        <v>140</v>
      </c>
      <c r="C139" s="10">
        <v>161</v>
      </c>
      <c r="D139" s="11">
        <v>3.4</v>
      </c>
      <c r="E139" s="12">
        <v>34.6</v>
      </c>
    </row>
    <row r="140" spans="1:5" ht="11.25" customHeight="1" x14ac:dyDescent="0.2">
      <c r="A140" s="8" t="str">
        <f t="shared" si="2"/>
        <v>Holzleisten und -stifte (H)  - Lfd.Nr. 168</v>
      </c>
      <c r="B140" s="13" t="s">
        <v>141</v>
      </c>
      <c r="C140" s="10">
        <v>168</v>
      </c>
      <c r="D140" s="11">
        <v>1.7</v>
      </c>
      <c r="E140" s="12">
        <v>14.4</v>
      </c>
    </row>
    <row r="141" spans="1:5" ht="11.25" customHeight="1" x14ac:dyDescent="0.2">
      <c r="A141" s="8" t="str">
        <f t="shared" si="2"/>
        <v>Holzmehl (H)  - Lfd.Nr. 169</v>
      </c>
      <c r="B141" s="13" t="s">
        <v>142</v>
      </c>
      <c r="C141" s="10">
        <v>169</v>
      </c>
      <c r="D141" s="11">
        <v>1.9</v>
      </c>
      <c r="E141" s="12">
        <v>14.6</v>
      </c>
    </row>
    <row r="142" spans="1:5" ht="11.25" customHeight="1" x14ac:dyDescent="0.2">
      <c r="A142" s="8" t="str">
        <f t="shared" si="2"/>
        <v>Holzwaren, Auslieferung  - Lfd.Nr. 170</v>
      </c>
      <c r="B142" s="13" t="s">
        <v>143</v>
      </c>
      <c r="C142" s="10">
        <v>170</v>
      </c>
      <c r="D142" s="11">
        <v>1.7</v>
      </c>
      <c r="E142" s="12">
        <v>15.7</v>
      </c>
    </row>
    <row r="143" spans="1:5" ht="11.25" customHeight="1" x14ac:dyDescent="0.2">
      <c r="A143" s="8" t="str">
        <f t="shared" si="2"/>
        <v>Holzwaren, Banktischlerei  - Lfd.Nr. 171</v>
      </c>
      <c r="B143" s="13" t="s">
        <v>144</v>
      </c>
      <c r="C143" s="10">
        <v>171</v>
      </c>
      <c r="D143" s="11">
        <v>1.8</v>
      </c>
      <c r="E143" s="12">
        <v>14.8</v>
      </c>
    </row>
    <row r="144" spans="1:5" ht="11.25" customHeight="1" x14ac:dyDescent="0.2">
      <c r="A144" s="8" t="str">
        <f t="shared" si="2"/>
        <v>Holzwaren, Drechslerei  - Lfd.Nr. 172</v>
      </c>
      <c r="B144" s="13" t="s">
        <v>145</v>
      </c>
      <c r="C144" s="10">
        <v>172</v>
      </c>
      <c r="D144" s="11">
        <v>1.8</v>
      </c>
      <c r="E144" s="12">
        <v>15</v>
      </c>
    </row>
    <row r="145" spans="1:5" ht="11.25" customHeight="1" x14ac:dyDescent="0.2">
      <c r="A145" s="8" t="str">
        <f t="shared" si="2"/>
        <v>Holzwaren, Imprägniererei  - Lfd.Nr. 173</v>
      </c>
      <c r="B145" s="13" t="s">
        <v>146</v>
      </c>
      <c r="C145" s="10">
        <v>173</v>
      </c>
      <c r="D145" s="11">
        <v>2.8</v>
      </c>
      <c r="E145" s="12">
        <v>21.6</v>
      </c>
    </row>
    <row r="146" spans="1:5" ht="11.25" customHeight="1" x14ac:dyDescent="0.2">
      <c r="A146" s="8" t="str">
        <f t="shared" si="2"/>
        <v>Holzwaren, Maschinentischlerei  - Lfd.Nr. 174</v>
      </c>
      <c r="B146" s="13" t="s">
        <v>147</v>
      </c>
      <c r="C146" s="10">
        <v>174</v>
      </c>
      <c r="D146" s="11">
        <v>1.9</v>
      </c>
      <c r="E146" s="12">
        <v>15</v>
      </c>
    </row>
    <row r="147" spans="1:5" ht="11.25" customHeight="1" x14ac:dyDescent="0.2">
      <c r="A147" s="8" t="str">
        <f t="shared" si="2"/>
        <v>Holzwaren, Modelltischlerei  - Lfd.Nr. 175</v>
      </c>
      <c r="B147" s="13" t="s">
        <v>148</v>
      </c>
      <c r="C147" s="10">
        <v>175</v>
      </c>
      <c r="D147" s="11">
        <v>2</v>
      </c>
      <c r="E147" s="12">
        <v>15.3</v>
      </c>
    </row>
    <row r="148" spans="1:5" ht="11.25" customHeight="1" x14ac:dyDescent="0.2">
      <c r="A148" s="8" t="str">
        <f t="shared" si="2"/>
        <v>Holzwaren, Sägewerk  - Lfd.Nr. 176</v>
      </c>
      <c r="B148" s="13" t="s">
        <v>149</v>
      </c>
      <c r="C148" s="10">
        <v>176</v>
      </c>
      <c r="D148" s="11">
        <v>1.9</v>
      </c>
      <c r="E148" s="12">
        <v>16.100000000000001</v>
      </c>
    </row>
    <row r="149" spans="1:5" ht="11.25" customHeight="1" x14ac:dyDescent="0.2">
      <c r="A149" s="8" t="str">
        <f t="shared" si="2"/>
        <v>Holzwaren, Schleiferei  - Lfd.Nr. 177</v>
      </c>
      <c r="B149" s="13" t="s">
        <v>150</v>
      </c>
      <c r="C149" s="10">
        <v>177</v>
      </c>
      <c r="D149" s="11">
        <v>1.8</v>
      </c>
      <c r="E149" s="12">
        <v>14.7</v>
      </c>
    </row>
    <row r="150" spans="1:5" ht="11.25" customHeight="1" x14ac:dyDescent="0.2">
      <c r="A150" s="8" t="str">
        <f t="shared" si="2"/>
        <v>Holzwaren, Spritzlackiererei  - Lfd.Nr. 178</v>
      </c>
      <c r="B150" s="13" t="s">
        <v>151</v>
      </c>
      <c r="C150" s="10">
        <v>178</v>
      </c>
      <c r="D150" s="11">
        <v>2.4</v>
      </c>
      <c r="E150" s="12">
        <v>17.2</v>
      </c>
    </row>
    <row r="151" spans="1:5" ht="11.25" customHeight="1" x14ac:dyDescent="0.2">
      <c r="A151" s="8" t="str">
        <f t="shared" si="2"/>
        <v>Holzwaren, Trocknerei  - Lfd.Nr. 179</v>
      </c>
      <c r="B151" s="13" t="s">
        <v>152</v>
      </c>
      <c r="C151" s="10">
        <v>179</v>
      </c>
      <c r="D151" s="11">
        <v>2.1</v>
      </c>
      <c r="E151" s="12">
        <v>15.4</v>
      </c>
    </row>
    <row r="152" spans="1:5" ht="11.25" customHeight="1" x14ac:dyDescent="0.2">
      <c r="A152" s="8" t="str">
        <f t="shared" si="2"/>
        <v>Holzwaren, Zimmerei  - Lfd.Nr. 180</v>
      </c>
      <c r="B152" s="13" t="s">
        <v>153</v>
      </c>
      <c r="C152" s="10">
        <v>180</v>
      </c>
      <c r="D152" s="11">
        <v>1.8</v>
      </c>
      <c r="E152" s="12">
        <v>14.7</v>
      </c>
    </row>
    <row r="153" spans="1:5" ht="11.25" customHeight="1" x14ac:dyDescent="0.2">
      <c r="A153" s="8" t="str">
        <f t="shared" si="2"/>
        <v>Holzwaren, Zuschneiderei  - Lfd.Nr. 181</v>
      </c>
      <c r="B153" s="13" t="s">
        <v>154</v>
      </c>
      <c r="C153" s="10">
        <v>181</v>
      </c>
      <c r="D153" s="11">
        <v>1.8</v>
      </c>
      <c r="E153" s="12">
        <v>14.4</v>
      </c>
    </row>
    <row r="154" spans="1:5" ht="11.25" customHeight="1" x14ac:dyDescent="0.2">
      <c r="A154" s="8" t="str">
        <f t="shared" si="2"/>
        <v>Hotel, Zimmer  - Lfd.Nr. 184</v>
      </c>
      <c r="B154" s="13" t="s">
        <v>155</v>
      </c>
      <c r="C154" s="10">
        <v>184</v>
      </c>
      <c r="D154" s="11">
        <v>1.7</v>
      </c>
      <c r="E154" s="12">
        <v>15.3</v>
      </c>
    </row>
    <row r="155" spans="1:5" ht="11.25" customHeight="1" x14ac:dyDescent="0.2">
      <c r="A155" s="8" t="str">
        <f t="shared" si="2"/>
        <v>Hotel, Restaurant, Säle  - Lfd.Nr. 185</v>
      </c>
      <c r="B155" s="13" t="s">
        <v>156</v>
      </c>
      <c r="C155" s="10">
        <v>185</v>
      </c>
      <c r="D155" s="11">
        <v>1.7</v>
      </c>
      <c r="E155" s="12">
        <v>16</v>
      </c>
    </row>
    <row r="156" spans="1:5" ht="11.25" customHeight="1" x14ac:dyDescent="0.2">
      <c r="A156" s="8" t="str">
        <f t="shared" si="2"/>
        <v>Hüte (H)  - Lfd.Nr. 186</v>
      </c>
      <c r="B156" s="13" t="s">
        <v>157</v>
      </c>
      <c r="C156" s="10">
        <v>186</v>
      </c>
      <c r="D156" s="11">
        <v>1.6</v>
      </c>
      <c r="E156" s="12">
        <v>16.399999999999999</v>
      </c>
    </row>
    <row r="157" spans="1:5" ht="11.25" customHeight="1" x14ac:dyDescent="0.2">
      <c r="A157" s="8" t="str">
        <f t="shared" si="2"/>
        <v>Hüte, Verkauf  - Lfd.Nr. 187</v>
      </c>
      <c r="B157" s="13" t="s">
        <v>158</v>
      </c>
      <c r="C157" s="10">
        <v>187</v>
      </c>
      <c r="D157" s="11">
        <v>1.4</v>
      </c>
      <c r="E157" s="12">
        <v>17.100000000000001</v>
      </c>
    </row>
    <row r="158" spans="1:5" ht="11.25" customHeight="1" x14ac:dyDescent="0.2">
      <c r="A158" s="8" t="str">
        <f t="shared" si="2"/>
        <v>Installateurwerkstatt  - Lfd.Nr. 188</v>
      </c>
      <c r="B158" s="13" t="s">
        <v>159</v>
      </c>
      <c r="C158" s="10">
        <v>188</v>
      </c>
      <c r="D158" s="11">
        <v>2</v>
      </c>
      <c r="E158" s="12">
        <v>20</v>
      </c>
    </row>
    <row r="159" spans="1:5" ht="11.25" customHeight="1" x14ac:dyDescent="0.2">
      <c r="A159" s="8" t="str">
        <f t="shared" si="2"/>
        <v>Jalousien (H)  - Lfd.Nr. 189</v>
      </c>
      <c r="B159" s="13" t="s">
        <v>160</v>
      </c>
      <c r="C159" s="10">
        <v>189</v>
      </c>
      <c r="D159" s="11">
        <v>1.9</v>
      </c>
      <c r="E159" s="12">
        <v>20.2</v>
      </c>
    </row>
    <row r="160" spans="1:5" ht="11.25" customHeight="1" x14ac:dyDescent="0.2">
      <c r="A160" s="8" t="str">
        <f t="shared" si="2"/>
        <v>Jugendherberge  - Lfd.Nr. 190</v>
      </c>
      <c r="B160" s="13" t="s">
        <v>161</v>
      </c>
      <c r="C160" s="10">
        <v>190</v>
      </c>
      <c r="D160" s="11">
        <v>1.6</v>
      </c>
      <c r="E160" s="12">
        <v>13.8</v>
      </c>
    </row>
    <row r="161" spans="1:5" ht="11.25" customHeight="1" x14ac:dyDescent="0.2">
      <c r="A161" s="8" t="str">
        <f t="shared" si="2"/>
        <v>Kabel (H)  - Lfd.Nr. 191</v>
      </c>
      <c r="B161" s="13" t="s">
        <v>162</v>
      </c>
      <c r="C161" s="10">
        <v>191</v>
      </c>
      <c r="D161" s="11">
        <v>1.6</v>
      </c>
      <c r="E161" s="12">
        <v>17.100000000000001</v>
      </c>
    </row>
    <row r="162" spans="1:5" ht="11.25" customHeight="1" x14ac:dyDescent="0.2">
      <c r="A162" s="8" t="str">
        <f t="shared" si="2"/>
        <v>Kaffee-Extrakt (H)  - Lfd.Nr. 193</v>
      </c>
      <c r="B162" s="13" t="s">
        <v>163</v>
      </c>
      <c r="C162" s="10">
        <v>193</v>
      </c>
      <c r="D162" s="11">
        <v>1.6</v>
      </c>
      <c r="E162" s="12">
        <v>12</v>
      </c>
    </row>
    <row r="163" spans="1:5" ht="11.25" customHeight="1" x14ac:dyDescent="0.2">
      <c r="A163" s="8" t="str">
        <f t="shared" si="2"/>
        <v>Kaffeerösterei  - Lfd.Nr. 194</v>
      </c>
      <c r="B163" s="13" t="s">
        <v>164</v>
      </c>
      <c r="C163" s="10">
        <v>194</v>
      </c>
      <c r="D163" s="11">
        <v>1.6</v>
      </c>
      <c r="E163" s="12">
        <v>12</v>
      </c>
    </row>
    <row r="164" spans="1:5" ht="11.25" customHeight="1" x14ac:dyDescent="0.2">
      <c r="A164" s="8" t="str">
        <f t="shared" si="2"/>
        <v>Kakaoprodukte (H)  - Lfd.Nr. 195</v>
      </c>
      <c r="B164" s="13" t="s">
        <v>165</v>
      </c>
      <c r="C164" s="10">
        <v>195</v>
      </c>
      <c r="D164" s="11">
        <v>3.2</v>
      </c>
      <c r="E164" s="12">
        <v>21.6</v>
      </c>
    </row>
    <row r="165" spans="1:5" ht="11.25" customHeight="1" x14ac:dyDescent="0.2">
      <c r="A165" s="8" t="str">
        <f t="shared" si="2"/>
        <v>Kalkofen  - Lfd.Nr. 196</v>
      </c>
      <c r="B165" s="13" t="s">
        <v>166</v>
      </c>
      <c r="C165" s="10">
        <v>196</v>
      </c>
      <c r="D165" s="11">
        <v>1.8</v>
      </c>
      <c r="E165" s="12">
        <v>13.3</v>
      </c>
    </row>
    <row r="166" spans="1:5" ht="11.25" customHeight="1" x14ac:dyDescent="0.2">
      <c r="A166" s="8" t="str">
        <f t="shared" si="2"/>
        <v>Kantine  - Lfd.Nr. 198</v>
      </c>
      <c r="B166" s="13" t="s">
        <v>167</v>
      </c>
      <c r="C166" s="10">
        <v>198</v>
      </c>
      <c r="D166" s="11">
        <v>1.7</v>
      </c>
      <c r="E166" s="12">
        <v>15.3</v>
      </c>
    </row>
    <row r="167" spans="1:5" ht="11.25" customHeight="1" x14ac:dyDescent="0.2">
      <c r="A167" s="8" t="str">
        <f t="shared" si="2"/>
        <v>Karosserien, Metall- (H)  - Lfd.Nr. 199</v>
      </c>
      <c r="B167" s="13" t="s">
        <v>168</v>
      </c>
      <c r="C167" s="10">
        <v>199</v>
      </c>
      <c r="D167" s="11">
        <v>2.5</v>
      </c>
      <c r="E167" s="12">
        <v>27.7</v>
      </c>
    </row>
    <row r="168" spans="1:5" ht="11.25" customHeight="1" x14ac:dyDescent="0.2">
      <c r="A168" s="8" t="str">
        <f t="shared" si="2"/>
        <v>Karton (H)  - Lfd.Nr. 200</v>
      </c>
      <c r="B168" s="13" t="s">
        <v>169</v>
      </c>
      <c r="C168" s="10">
        <v>200</v>
      </c>
      <c r="D168" s="11">
        <v>1.5</v>
      </c>
      <c r="E168" s="12">
        <v>31.7</v>
      </c>
    </row>
    <row r="169" spans="1:5" ht="11.25" customHeight="1" x14ac:dyDescent="0.2">
      <c r="A169" s="8" t="str">
        <f t="shared" si="2"/>
        <v>Kartonagen (H)  - Lfd.Nr. 201</v>
      </c>
      <c r="B169" s="13" t="s">
        <v>170</v>
      </c>
      <c r="C169" s="10">
        <v>201</v>
      </c>
      <c r="D169" s="11">
        <v>1.3</v>
      </c>
      <c r="E169" s="12">
        <v>18.399999999999999</v>
      </c>
    </row>
    <row r="170" spans="1:5" ht="11.25" customHeight="1" x14ac:dyDescent="0.2">
      <c r="A170" s="8" t="str">
        <f t="shared" si="2"/>
        <v>Kartonagen, Auslieferung  - Lfd.Nr. 202</v>
      </c>
      <c r="B170" s="13" t="s">
        <v>171</v>
      </c>
      <c r="C170" s="10">
        <v>202</v>
      </c>
      <c r="D170" s="11">
        <v>1.2</v>
      </c>
      <c r="E170" s="12">
        <v>14</v>
      </c>
    </row>
    <row r="171" spans="1:5" ht="11.25" customHeight="1" x14ac:dyDescent="0.2">
      <c r="A171" s="8" t="str">
        <f t="shared" si="2"/>
        <v>Kaufhaus siehe Warenhaus  - Lfd.Nr. 203</v>
      </c>
      <c r="B171" s="13" t="s">
        <v>488</v>
      </c>
      <c r="C171" s="10">
        <v>203</v>
      </c>
      <c r="D171" s="11"/>
      <c r="E171" s="12"/>
    </row>
    <row r="172" spans="1:5" ht="11.25" customHeight="1" x14ac:dyDescent="0.2">
      <c r="A172" s="8" t="str">
        <f t="shared" si="2"/>
        <v>Käse (H)  - Lfd.Nr. 204</v>
      </c>
      <c r="B172" s="13" t="s">
        <v>172</v>
      </c>
      <c r="C172" s="10">
        <v>204</v>
      </c>
      <c r="D172" s="11">
        <v>1.6</v>
      </c>
      <c r="E172" s="12">
        <v>12</v>
      </c>
    </row>
    <row r="173" spans="1:5" ht="11.25" customHeight="1" x14ac:dyDescent="0.2">
      <c r="A173" s="8" t="str">
        <f t="shared" si="2"/>
        <v>Keramikwaren (H)  - Lfd.Nr. 205</v>
      </c>
      <c r="B173" s="13" t="s">
        <v>173</v>
      </c>
      <c r="C173" s="10">
        <v>205</v>
      </c>
      <c r="D173" s="11">
        <v>1.8</v>
      </c>
      <c r="E173" s="12">
        <v>13.8</v>
      </c>
    </row>
    <row r="174" spans="1:5" ht="11.25" customHeight="1" x14ac:dyDescent="0.2">
      <c r="A174" s="8" t="str">
        <f t="shared" si="2"/>
        <v>Kerzen (H)  - Lfd.Nr. 206</v>
      </c>
      <c r="B174" s="13" t="s">
        <v>174</v>
      </c>
      <c r="C174" s="10">
        <v>206</v>
      </c>
      <c r="D174" s="11">
        <v>3.6</v>
      </c>
      <c r="E174" s="12">
        <v>32</v>
      </c>
    </row>
    <row r="175" spans="1:5" ht="11.25" customHeight="1" x14ac:dyDescent="0.2">
      <c r="A175" s="8" t="str">
        <f t="shared" si="2"/>
        <v>Kesselhaus  - Lfd.Nr. 207</v>
      </c>
      <c r="B175" s="13" t="s">
        <v>175</v>
      </c>
      <c r="C175" s="10">
        <v>207</v>
      </c>
      <c r="D175" s="11">
        <v>2.1</v>
      </c>
      <c r="E175" s="12">
        <v>19.2</v>
      </c>
    </row>
    <row r="176" spans="1:5" ht="11.25" customHeight="1" x14ac:dyDescent="0.2">
      <c r="A176" s="8" t="str">
        <f t="shared" si="2"/>
        <v>Kindergarten  - Lfd.Nr. 208</v>
      </c>
      <c r="B176" s="13" t="s">
        <v>176</v>
      </c>
      <c r="C176" s="10">
        <v>208</v>
      </c>
      <c r="D176" s="11">
        <v>1.6</v>
      </c>
      <c r="E176" s="12">
        <v>15</v>
      </c>
    </row>
    <row r="177" spans="1:5" ht="11.25" customHeight="1" x14ac:dyDescent="0.2">
      <c r="A177" s="8" t="str">
        <f t="shared" si="2"/>
        <v>Kinderheim  - Lfd.Nr. 209</v>
      </c>
      <c r="B177" s="13" t="s">
        <v>177</v>
      </c>
      <c r="C177" s="10">
        <v>209</v>
      </c>
      <c r="D177" s="11">
        <v>1.7</v>
      </c>
      <c r="E177" s="12">
        <v>16</v>
      </c>
    </row>
    <row r="178" spans="1:5" ht="11.25" customHeight="1" x14ac:dyDescent="0.2">
      <c r="A178" s="8" t="str">
        <f t="shared" si="2"/>
        <v>Kinderwagen (H)  - Lfd.Nr. 210</v>
      </c>
      <c r="B178" s="13" t="s">
        <v>178</v>
      </c>
      <c r="C178" s="10">
        <v>210</v>
      </c>
      <c r="D178" s="11">
        <v>1.8</v>
      </c>
      <c r="E178" s="12">
        <v>17.100000000000001</v>
      </c>
    </row>
    <row r="179" spans="1:5" ht="11.25" customHeight="1" x14ac:dyDescent="0.2">
      <c r="A179" s="8" t="str">
        <f t="shared" si="2"/>
        <v>Kinderwagen, Verkauf  - Lfd.Nr. 211</v>
      </c>
      <c r="B179" s="13" t="s">
        <v>179</v>
      </c>
      <c r="C179" s="10">
        <v>211</v>
      </c>
      <c r="D179" s="11">
        <v>1.8</v>
      </c>
      <c r="E179" s="12">
        <v>18.899999999999999</v>
      </c>
    </row>
    <row r="180" spans="1:5" ht="11.25" customHeight="1" x14ac:dyDescent="0.2">
      <c r="A180" s="8" t="str">
        <f t="shared" si="2"/>
        <v>Kino  - Lfd.Nr. 212</v>
      </c>
      <c r="B180" s="13" t="s">
        <v>180</v>
      </c>
      <c r="C180" s="10">
        <v>212</v>
      </c>
      <c r="D180" s="11">
        <v>1.8</v>
      </c>
      <c r="E180" s="12">
        <v>17.3</v>
      </c>
    </row>
    <row r="181" spans="1:5" ht="11.25" customHeight="1" x14ac:dyDescent="0.2">
      <c r="A181" s="8" t="str">
        <f t="shared" si="2"/>
        <v>Kirche  - Lfd.Nr. 213</v>
      </c>
      <c r="B181" s="13" t="s">
        <v>181</v>
      </c>
      <c r="C181" s="10">
        <v>213</v>
      </c>
      <c r="D181" s="11">
        <v>1.8</v>
      </c>
      <c r="E181" s="12">
        <v>13.5</v>
      </c>
    </row>
    <row r="182" spans="1:5" ht="11.25" customHeight="1" x14ac:dyDescent="0.2">
      <c r="A182" s="8" t="str">
        <f t="shared" si="2"/>
        <v>Kisten, hölzerne (H)  - Lfd.Nr. 214</v>
      </c>
      <c r="B182" s="13" t="s">
        <v>182</v>
      </c>
      <c r="C182" s="10">
        <v>214</v>
      </c>
      <c r="D182" s="11">
        <v>1.6</v>
      </c>
      <c r="E182" s="12">
        <v>13.3</v>
      </c>
    </row>
    <row r="183" spans="1:5" ht="11.25" customHeight="1" x14ac:dyDescent="0.2">
      <c r="A183" s="8" t="str">
        <f t="shared" si="2"/>
        <v>Kitte (H)  - Lfd.Nr. 215</v>
      </c>
      <c r="B183" s="13" t="s">
        <v>183</v>
      </c>
      <c r="C183" s="10">
        <v>215</v>
      </c>
      <c r="D183" s="11">
        <v>2.1</v>
      </c>
      <c r="E183" s="12">
        <v>19.3</v>
      </c>
    </row>
    <row r="184" spans="1:5" ht="11.25" customHeight="1" x14ac:dyDescent="0.2">
      <c r="A184" s="8" t="str">
        <f t="shared" si="2"/>
        <v>Klebstoffe (H)  - Lfd.Nr. 216</v>
      </c>
      <c r="B184" s="13" t="s">
        <v>184</v>
      </c>
      <c r="C184" s="10">
        <v>216</v>
      </c>
      <c r="D184" s="11">
        <v>3.3</v>
      </c>
      <c r="E184" s="12">
        <v>24.7</v>
      </c>
    </row>
    <row r="185" spans="1:5" ht="11.25" customHeight="1" x14ac:dyDescent="0.2">
      <c r="A185" s="8" t="str">
        <f t="shared" si="2"/>
        <v>Klischees (H)  - Lfd.Nr. 219</v>
      </c>
      <c r="B185" s="13" t="s">
        <v>185</v>
      </c>
      <c r="C185" s="10">
        <v>219</v>
      </c>
      <c r="D185" s="11">
        <v>2.4</v>
      </c>
      <c r="E185" s="12">
        <v>26</v>
      </c>
    </row>
    <row r="186" spans="1:5" ht="11.25" customHeight="1" x14ac:dyDescent="0.2">
      <c r="A186" s="8" t="str">
        <f t="shared" si="2"/>
        <v>Kondensmilch (H)  - Lfd.Nr. 224</v>
      </c>
      <c r="B186" s="13" t="s">
        <v>186</v>
      </c>
      <c r="C186" s="10">
        <v>224</v>
      </c>
      <c r="D186" s="11">
        <v>1.6</v>
      </c>
      <c r="E186" s="12">
        <v>12</v>
      </c>
    </row>
    <row r="187" spans="1:5" ht="11.25" customHeight="1" x14ac:dyDescent="0.2">
      <c r="A187" s="8" t="str">
        <f t="shared" si="2"/>
        <v>Konditoreiwaren(H)  - Lfd.Nr. 225</v>
      </c>
      <c r="B187" s="13" t="s">
        <v>489</v>
      </c>
      <c r="C187" s="10">
        <v>225</v>
      </c>
      <c r="D187" s="11">
        <v>2</v>
      </c>
      <c r="E187" s="12">
        <v>15.2</v>
      </c>
    </row>
    <row r="188" spans="1:5" ht="11.25" customHeight="1" x14ac:dyDescent="0.2">
      <c r="A188" s="8" t="str">
        <f t="shared" si="2"/>
        <v>Konserven (H)  - Lfd.Nr. 226</v>
      </c>
      <c r="B188" s="13" t="s">
        <v>187</v>
      </c>
      <c r="C188" s="10">
        <v>226</v>
      </c>
      <c r="D188" s="11">
        <v>1.5</v>
      </c>
      <c r="E188" s="12">
        <v>12</v>
      </c>
    </row>
    <row r="189" spans="1:5" ht="11.25" customHeight="1" x14ac:dyDescent="0.2">
      <c r="A189" s="8" t="str">
        <f t="shared" si="2"/>
        <v>Korbwaren (Durchschnitt) (H)  - Lfd.Nr. 227</v>
      </c>
      <c r="B189" s="13" t="s">
        <v>188</v>
      </c>
      <c r="C189" s="10">
        <v>227</v>
      </c>
      <c r="D189" s="11">
        <v>2</v>
      </c>
      <c r="E189" s="12">
        <v>14.4</v>
      </c>
    </row>
    <row r="190" spans="1:5" ht="11.25" customHeight="1" x14ac:dyDescent="0.2">
      <c r="A190" s="8" t="str">
        <f t="shared" si="2"/>
        <v>Korkstein (H)  - Lfd.Nr. 229</v>
      </c>
      <c r="B190" s="13" t="s">
        <v>189</v>
      </c>
      <c r="C190" s="10">
        <v>229</v>
      </c>
      <c r="D190" s="11">
        <v>1.8</v>
      </c>
      <c r="E190" s="12">
        <v>16.600000000000001</v>
      </c>
    </row>
    <row r="191" spans="1:5" ht="11.25" customHeight="1" x14ac:dyDescent="0.2">
      <c r="A191" s="8" t="str">
        <f t="shared" si="2"/>
        <v>Korkwaren (H)  - Lfd.Nr. 230</v>
      </c>
      <c r="B191" s="13" t="s">
        <v>190</v>
      </c>
      <c r="C191" s="10">
        <v>230</v>
      </c>
      <c r="D191" s="11">
        <v>1.7</v>
      </c>
      <c r="E191" s="12">
        <v>15.5</v>
      </c>
    </row>
    <row r="192" spans="1:5" ht="11.25" customHeight="1" x14ac:dyDescent="0.2">
      <c r="A192" s="8" t="str">
        <f t="shared" si="2"/>
        <v>Kosmetika (H)  - Lfd.Nr. 231</v>
      </c>
      <c r="B192" s="13" t="s">
        <v>191</v>
      </c>
      <c r="C192" s="10">
        <v>231</v>
      </c>
      <c r="D192" s="11">
        <v>3.8</v>
      </c>
      <c r="E192" s="12">
        <v>21.8</v>
      </c>
    </row>
    <row r="193" spans="1:5" ht="11.25" customHeight="1" x14ac:dyDescent="0.2">
      <c r="A193" s="8" t="str">
        <f t="shared" si="2"/>
        <v>Krankenhaus siehe Spital  - Lfd.Nr. 232</v>
      </c>
      <c r="B193" s="13" t="s">
        <v>490</v>
      </c>
      <c r="C193" s="10">
        <v>232</v>
      </c>
      <c r="D193" s="11"/>
      <c r="E193" s="12"/>
    </row>
    <row r="194" spans="1:5" ht="11.25" customHeight="1" x14ac:dyDescent="0.2">
      <c r="A194" s="8" t="str">
        <f t="shared" si="2"/>
        <v>Kugellager (H)  - Lfd.Nr. 233</v>
      </c>
      <c r="B194" s="13" t="s">
        <v>192</v>
      </c>
      <c r="C194" s="10">
        <v>233</v>
      </c>
      <c r="D194" s="11">
        <v>1</v>
      </c>
      <c r="E194" s="12">
        <v>7.4</v>
      </c>
    </row>
    <row r="195" spans="1:5" ht="11.25" customHeight="1" x14ac:dyDescent="0.2">
      <c r="A195" s="8" t="str">
        <f t="shared" si="2"/>
        <v>Kühlhaus  - Lfd.Nr. 234</v>
      </c>
      <c r="B195" s="13" t="s">
        <v>193</v>
      </c>
      <c r="C195" s="10">
        <v>234</v>
      </c>
      <c r="D195" s="11">
        <v>2.7</v>
      </c>
      <c r="E195" s="12">
        <v>26.4</v>
      </c>
    </row>
    <row r="196" spans="1:5" ht="11.25" customHeight="1" x14ac:dyDescent="0.2">
      <c r="A196" s="8" t="str">
        <f t="shared" ref="A196:A259" si="3">B196&amp;"  - Lfd.Nr. "&amp;C196</f>
        <v>Kühlschränke (H)  - Lfd.Nr. 235</v>
      </c>
      <c r="B196" s="13" t="s">
        <v>194</v>
      </c>
      <c r="C196" s="10">
        <v>235</v>
      </c>
      <c r="D196" s="11">
        <v>2</v>
      </c>
      <c r="E196" s="12">
        <v>21.3</v>
      </c>
    </row>
    <row r="197" spans="1:5" ht="11.25" customHeight="1" x14ac:dyDescent="0.2">
      <c r="A197" s="8" t="str">
        <f t="shared" si="3"/>
        <v>Kunstblumen (H)  - Lfd.Nr. 236</v>
      </c>
      <c r="B197" s="13" t="s">
        <v>195</v>
      </c>
      <c r="C197" s="10">
        <v>236</v>
      </c>
      <c r="D197" s="11">
        <v>2</v>
      </c>
      <c r="E197" s="12">
        <v>18.399999999999999</v>
      </c>
    </row>
    <row r="198" spans="1:5" ht="11.25" customHeight="1" x14ac:dyDescent="0.2">
      <c r="A198" s="8" t="str">
        <f t="shared" si="3"/>
        <v>Kunstdünger (H)  - Lfd.Nr. 237</v>
      </c>
      <c r="B198" s="13" t="s">
        <v>196</v>
      </c>
      <c r="C198" s="10">
        <v>237</v>
      </c>
      <c r="D198" s="11">
        <v>2.9</v>
      </c>
      <c r="E198" s="12">
        <v>28.9</v>
      </c>
    </row>
    <row r="199" spans="1:5" ht="11.25" customHeight="1" x14ac:dyDescent="0.2">
      <c r="A199" s="8" t="str">
        <f t="shared" si="3"/>
        <v>Kunstharze (H)  - Lfd.Nr. 238</v>
      </c>
      <c r="B199" s="13" t="s">
        <v>197</v>
      </c>
      <c r="C199" s="10">
        <v>238</v>
      </c>
      <c r="D199" s="11">
        <v>2.2000000000000002</v>
      </c>
      <c r="E199" s="12">
        <v>28.2</v>
      </c>
    </row>
    <row r="200" spans="1:5" ht="11.25" customHeight="1" x14ac:dyDescent="0.2">
      <c r="A200" s="8" t="str">
        <f t="shared" si="3"/>
        <v>Kunstharzplatten (H)  - Lfd.Nr. 239</v>
      </c>
      <c r="B200" s="13" t="s">
        <v>198</v>
      </c>
      <c r="C200" s="10">
        <v>239</v>
      </c>
      <c r="D200" s="11">
        <v>2.5</v>
      </c>
      <c r="E200" s="12">
        <v>26.9</v>
      </c>
    </row>
    <row r="201" spans="1:5" ht="11.25" customHeight="1" x14ac:dyDescent="0.2">
      <c r="A201" s="8" t="str">
        <f t="shared" si="3"/>
        <v>Kunstleder (H)  - Lfd.Nr. 240</v>
      </c>
      <c r="B201" s="13" t="s">
        <v>199</v>
      </c>
      <c r="C201" s="10">
        <v>240</v>
      </c>
      <c r="D201" s="11">
        <v>2.4</v>
      </c>
      <c r="E201" s="12">
        <v>21.8</v>
      </c>
    </row>
    <row r="202" spans="1:5" ht="11.25" customHeight="1" x14ac:dyDescent="0.2">
      <c r="A202" s="8" t="str">
        <f t="shared" si="3"/>
        <v>Kunstlederwaren (H)  - Lfd.Nr. 241</v>
      </c>
      <c r="B202" s="13" t="s">
        <v>200</v>
      </c>
      <c r="C202" s="10">
        <v>241</v>
      </c>
      <c r="D202" s="11">
        <v>1.9</v>
      </c>
      <c r="E202" s="12">
        <v>19.5</v>
      </c>
    </row>
    <row r="203" spans="1:5" ht="11.25" customHeight="1" x14ac:dyDescent="0.2">
      <c r="A203" s="8" t="str">
        <f t="shared" si="3"/>
        <v>Kunststoffe (H)  - Lfd.Nr. 243</v>
      </c>
      <c r="B203" s="13" t="s">
        <v>201</v>
      </c>
      <c r="C203" s="10">
        <v>243</v>
      </c>
      <c r="D203" s="11">
        <v>2.1</v>
      </c>
      <c r="E203" s="12">
        <v>23.1</v>
      </c>
    </row>
    <row r="204" spans="1:5" ht="11.25" customHeight="1" x14ac:dyDescent="0.2">
      <c r="A204" s="8" t="str">
        <f t="shared" si="3"/>
        <v>Kunststoffwaren (H)  - Lfd.Nr. 244</v>
      </c>
      <c r="B204" s="13" t="s">
        <v>202</v>
      </c>
      <c r="C204" s="10">
        <v>244</v>
      </c>
      <c r="D204" s="11">
        <v>2</v>
      </c>
      <c r="E204" s="12">
        <v>20.6</v>
      </c>
    </row>
    <row r="205" spans="1:5" ht="11.25" customHeight="1" x14ac:dyDescent="0.2">
      <c r="A205" s="8" t="str">
        <f t="shared" si="3"/>
        <v>Kunststoffwaren, Auslieferung  - Lfd.Nr. 245</v>
      </c>
      <c r="B205" s="13" t="s">
        <v>203</v>
      </c>
      <c r="C205" s="10">
        <v>245</v>
      </c>
      <c r="D205" s="11">
        <v>2</v>
      </c>
      <c r="E205" s="12">
        <v>21.3</v>
      </c>
    </row>
    <row r="206" spans="1:5" ht="11.25" customHeight="1" x14ac:dyDescent="0.2">
      <c r="A206" s="8" t="str">
        <f t="shared" si="3"/>
        <v>Kunststoffwaren, Schweißerei  - Lfd.Nr. 247</v>
      </c>
      <c r="B206" s="13" t="s">
        <v>204</v>
      </c>
      <c r="C206" s="10">
        <v>247</v>
      </c>
      <c r="D206" s="11">
        <v>2.6</v>
      </c>
      <c r="E206" s="12">
        <v>24</v>
      </c>
    </row>
    <row r="207" spans="1:5" ht="11.25" customHeight="1" x14ac:dyDescent="0.2">
      <c r="A207" s="8" t="str">
        <f t="shared" si="3"/>
        <v>Kunststoffwaren, Spritzgießerei  - Lfd.Nr. 248</v>
      </c>
      <c r="B207" s="13" t="s">
        <v>205</v>
      </c>
      <c r="C207" s="10">
        <v>248</v>
      </c>
      <c r="D207" s="11">
        <v>1.9</v>
      </c>
      <c r="E207" s="12">
        <v>20.8</v>
      </c>
    </row>
    <row r="208" spans="1:5" ht="11.25" customHeight="1" x14ac:dyDescent="0.2">
      <c r="A208" s="8" t="str">
        <f t="shared" si="3"/>
        <v>Kunststoffwaren, Stanzerei  - Lfd.Nr. 249</v>
      </c>
      <c r="B208" s="13" t="s">
        <v>206</v>
      </c>
      <c r="C208" s="10">
        <v>249</v>
      </c>
      <c r="D208" s="11">
        <v>2</v>
      </c>
      <c r="E208" s="12">
        <v>20.9</v>
      </c>
    </row>
    <row r="209" spans="1:5" ht="11.25" customHeight="1" x14ac:dyDescent="0.2">
      <c r="A209" s="8" t="str">
        <f t="shared" si="3"/>
        <v>Kürschnereiprodukte (H)  - Lfd.Nr. 250</v>
      </c>
      <c r="B209" s="13" t="s">
        <v>207</v>
      </c>
      <c r="C209" s="10">
        <v>250</v>
      </c>
      <c r="D209" s="11">
        <v>2</v>
      </c>
      <c r="E209" s="12">
        <v>17.899999999999999</v>
      </c>
    </row>
    <row r="210" spans="1:5" ht="11.25" customHeight="1" x14ac:dyDescent="0.2">
      <c r="A210" s="8" t="str">
        <f t="shared" si="3"/>
        <v>Kurzwaren, Verkauf  - Lfd.Nr. 251</v>
      </c>
      <c r="B210" s="13" t="s">
        <v>208</v>
      </c>
      <c r="C210" s="10">
        <v>251</v>
      </c>
      <c r="D210" s="11">
        <v>1.7</v>
      </c>
      <c r="E210" s="12">
        <v>18.2</v>
      </c>
    </row>
    <row r="211" spans="1:5" ht="11.25" customHeight="1" x14ac:dyDescent="0.2">
      <c r="A211" s="8" t="str">
        <f t="shared" si="3"/>
        <v>Labor  - Lfd.Nr. 252</v>
      </c>
      <c r="B211" s="13" t="s">
        <v>209</v>
      </c>
      <c r="C211" s="10">
        <v>252</v>
      </c>
      <c r="D211" s="11">
        <v>2.4</v>
      </c>
      <c r="E211" s="12">
        <v>18.7</v>
      </c>
    </row>
    <row r="212" spans="1:5" ht="11.25" customHeight="1" x14ac:dyDescent="0.2">
      <c r="A212" s="8" t="str">
        <f t="shared" si="3"/>
        <v>Labor, chemisches  - Lfd.Nr. 253</v>
      </c>
      <c r="B212" s="13" t="s">
        <v>210</v>
      </c>
      <c r="C212" s="10">
        <v>253</v>
      </c>
      <c r="D212" s="11">
        <v>2.7</v>
      </c>
      <c r="E212" s="12">
        <v>20.5</v>
      </c>
    </row>
    <row r="213" spans="1:5" ht="11.25" customHeight="1" x14ac:dyDescent="0.2">
      <c r="A213" s="8" t="str">
        <f t="shared" si="3"/>
        <v>Lacke (H)  - Lfd.Nr. 254</v>
      </c>
      <c r="B213" s="13" t="s">
        <v>211</v>
      </c>
      <c r="C213" s="10">
        <v>254</v>
      </c>
      <c r="D213" s="11">
        <v>3.8</v>
      </c>
      <c r="E213" s="12">
        <v>25.4</v>
      </c>
    </row>
    <row r="214" spans="1:5" ht="11.25" customHeight="1" x14ac:dyDescent="0.2">
      <c r="A214" s="8" t="str">
        <f t="shared" si="3"/>
        <v>Lacke, Auslieferung  - Lfd.Nr. 255</v>
      </c>
      <c r="B214" s="13" t="s">
        <v>212</v>
      </c>
      <c r="C214" s="10">
        <v>255</v>
      </c>
      <c r="D214" s="11">
        <v>2.6</v>
      </c>
      <c r="E214" s="12">
        <v>23.6</v>
      </c>
    </row>
    <row r="215" spans="1:5" ht="11.25" customHeight="1" x14ac:dyDescent="0.2">
      <c r="A215" s="8" t="str">
        <f t="shared" si="3"/>
        <v>Lackiererei, Möbel-  - Lfd.Nr. 256</v>
      </c>
      <c r="B215" s="13" t="s">
        <v>213</v>
      </c>
      <c r="C215" s="10">
        <v>256</v>
      </c>
      <c r="D215" s="11">
        <v>2.5</v>
      </c>
      <c r="E215" s="12">
        <v>19.5</v>
      </c>
    </row>
    <row r="216" spans="1:5" ht="11.25" customHeight="1" x14ac:dyDescent="0.2">
      <c r="A216" s="8" t="str">
        <f t="shared" si="3"/>
        <v>Lackiererei, Papier-  - Lfd.Nr. 257</v>
      </c>
      <c r="B216" s="13" t="s">
        <v>214</v>
      </c>
      <c r="C216" s="10">
        <v>257</v>
      </c>
      <c r="D216" s="11">
        <v>2.1</v>
      </c>
      <c r="E216" s="12">
        <v>18.899999999999999</v>
      </c>
    </row>
    <row r="217" spans="1:5" ht="11.25" customHeight="1" x14ac:dyDescent="0.2">
      <c r="A217" s="8" t="str">
        <f t="shared" si="3"/>
        <v>Lagerhäuser siehe unter Lagergut  - Lfd.Nr. 258</v>
      </c>
      <c r="B217" s="13" t="s">
        <v>491</v>
      </c>
      <c r="C217" s="10">
        <v>258</v>
      </c>
      <c r="D217" s="11"/>
      <c r="E217" s="12"/>
    </row>
    <row r="218" spans="1:5" ht="11.25" customHeight="1" x14ac:dyDescent="0.2">
      <c r="A218" s="8" t="str">
        <f t="shared" si="3"/>
        <v>Lebensmittel (H)  - Lfd.Nr. 266</v>
      </c>
      <c r="B218" s="13" t="s">
        <v>215</v>
      </c>
      <c r="C218" s="10">
        <v>266</v>
      </c>
      <c r="D218" s="11">
        <v>1.3</v>
      </c>
      <c r="E218" s="12">
        <v>12.6</v>
      </c>
    </row>
    <row r="219" spans="1:5" ht="11.25" customHeight="1" x14ac:dyDescent="0.2">
      <c r="A219" s="8" t="str">
        <f t="shared" si="3"/>
        <v>Lebensmittel, Auslieferung  - Lfd.Nr. 267</v>
      </c>
      <c r="B219" s="13" t="s">
        <v>216</v>
      </c>
      <c r="C219" s="10">
        <v>267</v>
      </c>
      <c r="D219" s="11">
        <v>1.4</v>
      </c>
      <c r="E219" s="12">
        <v>12.8</v>
      </c>
    </row>
    <row r="220" spans="1:5" ht="11.25" customHeight="1" x14ac:dyDescent="0.2">
      <c r="A220" s="8" t="str">
        <f t="shared" si="3"/>
        <v>Lebensmittel, Rösterei (H)  - Lfd.Nr. 269</v>
      </c>
      <c r="B220" s="13" t="s">
        <v>217</v>
      </c>
      <c r="C220" s="10">
        <v>269</v>
      </c>
      <c r="D220" s="11">
        <v>1.6</v>
      </c>
      <c r="E220" s="12">
        <v>16.3</v>
      </c>
    </row>
    <row r="221" spans="1:5" ht="11.25" customHeight="1" x14ac:dyDescent="0.2">
      <c r="A221" s="8" t="str">
        <f t="shared" si="3"/>
        <v>Lederwaren (H)  - Lfd.Nr. 271</v>
      </c>
      <c r="B221" s="13" t="s">
        <v>218</v>
      </c>
      <c r="C221" s="10">
        <v>271</v>
      </c>
      <c r="D221" s="11">
        <v>1.7</v>
      </c>
      <c r="E221" s="12">
        <v>17.7</v>
      </c>
    </row>
    <row r="222" spans="1:5" ht="11.25" customHeight="1" x14ac:dyDescent="0.2">
      <c r="A222" s="8" t="str">
        <f t="shared" si="3"/>
        <v>Lederwaren, Verkauf  - Lfd.Nr. 272</v>
      </c>
      <c r="B222" s="13" t="s">
        <v>219</v>
      </c>
      <c r="C222" s="10">
        <v>272</v>
      </c>
      <c r="D222" s="11">
        <v>1.4</v>
      </c>
      <c r="E222" s="12">
        <v>19.3</v>
      </c>
    </row>
    <row r="223" spans="1:5" ht="11.25" customHeight="1" x14ac:dyDescent="0.2">
      <c r="A223" s="8" t="str">
        <f t="shared" si="3"/>
        <v>Lederwaren, Zuschneiderei  - Lfd.Nr. 273</v>
      </c>
      <c r="B223" s="13" t="s">
        <v>220</v>
      </c>
      <c r="C223" s="10">
        <v>273</v>
      </c>
      <c r="D223" s="11">
        <v>1.9</v>
      </c>
      <c r="E223" s="12">
        <v>18.899999999999999</v>
      </c>
    </row>
    <row r="224" spans="1:5" ht="11.25" customHeight="1" x14ac:dyDescent="0.2">
      <c r="A224" s="8" t="str">
        <f t="shared" si="3"/>
        <v>Leim (H)  - Lfd.Nr. 274</v>
      </c>
      <c r="B224" s="13" t="s">
        <v>221</v>
      </c>
      <c r="C224" s="10">
        <v>274</v>
      </c>
      <c r="D224" s="11">
        <v>2.2999999999999998</v>
      </c>
      <c r="E224" s="12">
        <v>22.5</v>
      </c>
    </row>
    <row r="225" spans="1:5" ht="11.25" customHeight="1" x14ac:dyDescent="0.2">
      <c r="A225" s="8" t="str">
        <f t="shared" si="3"/>
        <v>Leuchtstoffröhren (H)  - Lfd.Nr. 275</v>
      </c>
      <c r="B225" s="13" t="s">
        <v>222</v>
      </c>
      <c r="C225" s="10">
        <v>275</v>
      </c>
      <c r="D225" s="11">
        <v>2.5</v>
      </c>
      <c r="E225" s="12">
        <v>19.600000000000001</v>
      </c>
    </row>
    <row r="226" spans="1:5" ht="11.25" customHeight="1" x14ac:dyDescent="0.2">
      <c r="A226" s="8" t="str">
        <f t="shared" si="3"/>
        <v>Lichtpauseanstalt  - Lfd.Nr. 276</v>
      </c>
      <c r="B226" s="13" t="s">
        <v>223</v>
      </c>
      <c r="C226" s="10">
        <v>276</v>
      </c>
      <c r="D226" s="11">
        <v>1.3</v>
      </c>
      <c r="E226" s="12">
        <v>16.600000000000001</v>
      </c>
    </row>
    <row r="227" spans="1:5" ht="11.25" customHeight="1" x14ac:dyDescent="0.2">
      <c r="A227" s="8" t="str">
        <f t="shared" si="3"/>
        <v>Liköre (H)  - Lfd.Nr. 277</v>
      </c>
      <c r="B227" s="13" t="s">
        <v>224</v>
      </c>
      <c r="C227" s="10">
        <v>277</v>
      </c>
      <c r="D227" s="11">
        <v>4.2</v>
      </c>
      <c r="E227" s="12">
        <v>19.7</v>
      </c>
    </row>
    <row r="228" spans="1:5" ht="11.25" customHeight="1" x14ac:dyDescent="0.2">
      <c r="A228" s="8" t="str">
        <f t="shared" si="3"/>
        <v>Linoleum (H)  - Lfd.Nr. 278</v>
      </c>
      <c r="B228" s="13" t="s">
        <v>225</v>
      </c>
      <c r="C228" s="10">
        <v>278</v>
      </c>
      <c r="D228" s="11">
        <v>2.6</v>
      </c>
      <c r="E228" s="12">
        <v>27</v>
      </c>
    </row>
    <row r="229" spans="1:5" ht="11.25" customHeight="1" x14ac:dyDescent="0.2">
      <c r="A229" s="8" t="str">
        <f t="shared" si="3"/>
        <v>Maler-Werkstätte  - Lfd.Nr. 280</v>
      </c>
      <c r="B229" s="13" t="s">
        <v>226</v>
      </c>
      <c r="C229" s="10">
        <v>280</v>
      </c>
      <c r="D229" s="11">
        <v>2.7</v>
      </c>
      <c r="E229" s="12">
        <v>19.3</v>
      </c>
    </row>
    <row r="230" spans="1:5" ht="11.25" customHeight="1" x14ac:dyDescent="0.2">
      <c r="A230" s="8" t="str">
        <f t="shared" si="3"/>
        <v>Marmelade (H)  - Lfd.Nr. 282</v>
      </c>
      <c r="B230" s="13" t="s">
        <v>227</v>
      </c>
      <c r="C230" s="10">
        <v>282</v>
      </c>
      <c r="D230" s="11">
        <v>1.8</v>
      </c>
      <c r="E230" s="12">
        <v>16.3</v>
      </c>
    </row>
    <row r="231" spans="1:5" ht="11.25" customHeight="1" x14ac:dyDescent="0.2">
      <c r="A231" s="8" t="str">
        <f t="shared" si="3"/>
        <v>Maschinen (H)  - Lfd.Nr. 284</v>
      </c>
      <c r="B231" s="13" t="s">
        <v>228</v>
      </c>
      <c r="C231" s="10">
        <v>284</v>
      </c>
      <c r="D231" s="11">
        <v>1</v>
      </c>
      <c r="E231" s="12">
        <v>7.4</v>
      </c>
    </row>
    <row r="232" spans="1:5" ht="11.25" customHeight="1" x14ac:dyDescent="0.2">
      <c r="A232" s="8" t="str">
        <f t="shared" si="3"/>
        <v>Matratzen (nicht Schaumstoff) (H)  - Lfd.Nr. 285</v>
      </c>
      <c r="B232" s="13" t="s">
        <v>492</v>
      </c>
      <c r="C232" s="10">
        <v>285</v>
      </c>
      <c r="D232" s="11">
        <v>1.8</v>
      </c>
      <c r="E232" s="12">
        <v>18.2</v>
      </c>
    </row>
    <row r="233" spans="1:5" ht="11.25" customHeight="1" x14ac:dyDescent="0.2">
      <c r="A233" s="8" t="str">
        <f t="shared" si="3"/>
        <v>Mehl (H)  - Lfd.Nr. 286</v>
      </c>
      <c r="B233" s="13" t="s">
        <v>229</v>
      </c>
      <c r="C233" s="10">
        <v>286</v>
      </c>
      <c r="D233" s="11">
        <v>1.9</v>
      </c>
      <c r="E233" s="12">
        <v>16.5</v>
      </c>
    </row>
    <row r="234" spans="1:5" ht="11.25" customHeight="1" x14ac:dyDescent="0.2">
      <c r="A234" s="8" t="str">
        <f t="shared" si="3"/>
        <v>Metallwaren (H)  - Lfd.Nr. 288</v>
      </c>
      <c r="B234" s="13" t="s">
        <v>230</v>
      </c>
      <c r="C234" s="10">
        <v>288</v>
      </c>
      <c r="D234" s="11">
        <v>1</v>
      </c>
      <c r="E234" s="12">
        <v>7.4</v>
      </c>
    </row>
    <row r="235" spans="1:5" ht="11.25" customHeight="1" x14ac:dyDescent="0.2">
      <c r="A235" s="8" t="str">
        <f t="shared" si="3"/>
        <v>Metallwaren: Ätzerei, Dreherei, Fräserei  - Lfd.Nr. 289</v>
      </c>
      <c r="B235" s="13" t="s">
        <v>493</v>
      </c>
      <c r="C235" s="10">
        <v>289</v>
      </c>
      <c r="D235" s="11">
        <v>1</v>
      </c>
      <c r="E235" s="12">
        <v>7.4</v>
      </c>
    </row>
    <row r="236" spans="1:5" ht="11.25" customHeight="1" x14ac:dyDescent="0.2">
      <c r="A236" s="8" t="str">
        <f t="shared" si="3"/>
        <v>Metallwaren: Gießerei  - Lfd.Nr. 290</v>
      </c>
      <c r="B236" s="13" t="s">
        <v>494</v>
      </c>
      <c r="C236" s="10">
        <v>290</v>
      </c>
      <c r="D236" s="11">
        <v>1</v>
      </c>
      <c r="E236" s="12">
        <v>7.4</v>
      </c>
    </row>
    <row r="237" spans="1:5" ht="11.25" customHeight="1" x14ac:dyDescent="0.2">
      <c r="A237" s="8" t="str">
        <f t="shared" si="3"/>
        <v>Metallwaren: Galvanisiererei  - Lfd.Nr. 291</v>
      </c>
      <c r="B237" s="13" t="s">
        <v>495</v>
      </c>
      <c r="C237" s="10">
        <v>291</v>
      </c>
      <c r="D237" s="11">
        <v>1</v>
      </c>
      <c r="E237" s="12">
        <v>7.4</v>
      </c>
    </row>
    <row r="238" spans="1:5" ht="11.25" customHeight="1" x14ac:dyDescent="0.2">
      <c r="A238" s="8" t="str">
        <f t="shared" si="3"/>
        <v>Metallwaren: Härterei  - Lfd.Nr. 292</v>
      </c>
      <c r="B238" s="13" t="s">
        <v>496</v>
      </c>
      <c r="C238" s="10">
        <v>292</v>
      </c>
      <c r="D238" s="11">
        <v>2.7</v>
      </c>
      <c r="E238" s="12">
        <v>33.799999999999997</v>
      </c>
    </row>
    <row r="239" spans="1:5" ht="11.25" customHeight="1" x14ac:dyDescent="0.2">
      <c r="A239" s="8" t="str">
        <f t="shared" si="3"/>
        <v>Metallwaren: Löterei  - Lfd.Nr. 293</v>
      </c>
      <c r="B239" s="13" t="s">
        <v>497</v>
      </c>
      <c r="C239" s="10">
        <v>293</v>
      </c>
      <c r="D239" s="11">
        <v>1</v>
      </c>
      <c r="E239" s="12">
        <v>7.4</v>
      </c>
    </row>
    <row r="240" spans="1:5" ht="11.25" customHeight="1" x14ac:dyDescent="0.2">
      <c r="A240" s="8" t="str">
        <f t="shared" si="3"/>
        <v>Metallwaren: Schleiferei  - Lfd.Nr. 294</v>
      </c>
      <c r="B240" s="13" t="s">
        <v>498</v>
      </c>
      <c r="C240" s="10">
        <v>294</v>
      </c>
      <c r="D240" s="11">
        <v>1</v>
      </c>
      <c r="E240" s="12">
        <v>7.4</v>
      </c>
    </row>
    <row r="241" spans="1:5" ht="11.25" customHeight="1" x14ac:dyDescent="0.2">
      <c r="A241" s="8" t="str">
        <f t="shared" si="3"/>
        <v>Metallwaren: Schlosserei  - Lfd.Nr. 295</v>
      </c>
      <c r="B241" s="13" t="s">
        <v>499</v>
      </c>
      <c r="C241" s="10">
        <v>295</v>
      </c>
      <c r="D241" s="11">
        <v>1.2</v>
      </c>
      <c r="E241" s="12">
        <v>16.8</v>
      </c>
    </row>
    <row r="242" spans="1:5" ht="11.25" customHeight="1" x14ac:dyDescent="0.2">
      <c r="A242" s="8" t="str">
        <f t="shared" si="3"/>
        <v>Metallwaren: Schmiede, Schweißerei, Spenglerei, Spritzguss  - Lfd.Nr. 296</v>
      </c>
      <c r="B242" s="13" t="s">
        <v>500</v>
      </c>
      <c r="C242" s="10">
        <v>296</v>
      </c>
      <c r="D242" s="11">
        <v>1</v>
      </c>
      <c r="E242" s="12">
        <v>7.4</v>
      </c>
    </row>
    <row r="243" spans="1:5" ht="11.25" customHeight="1" x14ac:dyDescent="0.2">
      <c r="A243" s="8" t="str">
        <f t="shared" si="3"/>
        <v>Metallwaren: Spritzlackiererei  - Lfd.Nr. 297</v>
      </c>
      <c r="B243" s="13" t="s">
        <v>501</v>
      </c>
      <c r="C243" s="10">
        <v>297</v>
      </c>
      <c r="D243" s="11">
        <v>3.6</v>
      </c>
      <c r="E243" s="12">
        <v>27.2</v>
      </c>
    </row>
    <row r="244" spans="1:5" ht="11.25" customHeight="1" x14ac:dyDescent="0.2">
      <c r="A244" s="8" t="str">
        <f t="shared" si="3"/>
        <v>Metallwaren: Stanzerei  - Lfd.Nr. 298</v>
      </c>
      <c r="B244" s="13" t="s">
        <v>502</v>
      </c>
      <c r="C244" s="10">
        <v>298</v>
      </c>
      <c r="D244" s="11">
        <v>0.6</v>
      </c>
      <c r="E244" s="12">
        <v>7.4</v>
      </c>
    </row>
    <row r="245" spans="1:5" ht="11.25" customHeight="1" x14ac:dyDescent="0.2">
      <c r="A245" s="8" t="str">
        <f t="shared" si="3"/>
        <v>Metallwaren: Vergolderei  - Lfd.Nr. 299</v>
      </c>
      <c r="B245" s="13" t="s">
        <v>503</v>
      </c>
      <c r="C245" s="10">
        <v>299</v>
      </c>
      <c r="D245" s="11">
        <v>0.7</v>
      </c>
      <c r="E245" s="12">
        <v>7.4</v>
      </c>
    </row>
    <row r="246" spans="1:5" ht="11.25" customHeight="1" x14ac:dyDescent="0.2">
      <c r="A246" s="8" t="str">
        <f t="shared" si="3"/>
        <v>Metallwaren: Verkauf  - Lfd.Nr. 300</v>
      </c>
      <c r="B246" s="13" t="s">
        <v>504</v>
      </c>
      <c r="C246" s="10">
        <v>300</v>
      </c>
      <c r="D246" s="11">
        <v>1.4</v>
      </c>
      <c r="E246" s="12">
        <v>14.4</v>
      </c>
    </row>
    <row r="247" spans="1:5" ht="11.25" customHeight="1" x14ac:dyDescent="0.2">
      <c r="A247" s="8" t="str">
        <f t="shared" si="3"/>
        <v>Milchpulver (H)  - Lfd.Nr. 301</v>
      </c>
      <c r="B247" s="13" t="s">
        <v>231</v>
      </c>
      <c r="C247" s="10">
        <v>301</v>
      </c>
      <c r="D247" s="11">
        <v>1.9</v>
      </c>
      <c r="E247" s="12">
        <v>16.3</v>
      </c>
    </row>
    <row r="248" spans="1:5" ht="11.25" customHeight="1" x14ac:dyDescent="0.2">
      <c r="A248" s="8" t="str">
        <f t="shared" si="3"/>
        <v>Möbel, Holz- (H)  - Lfd.Nr. 303</v>
      </c>
      <c r="B248" s="13" t="s">
        <v>232</v>
      </c>
      <c r="C248" s="10">
        <v>303</v>
      </c>
      <c r="D248" s="11">
        <v>1.6</v>
      </c>
      <c r="E248" s="12">
        <v>14.6</v>
      </c>
    </row>
    <row r="249" spans="1:5" ht="11.25" customHeight="1" x14ac:dyDescent="0.2">
      <c r="A249" s="8" t="str">
        <f t="shared" si="3"/>
        <v>Möbel, Holz-; Lackiererei  - Lfd.Nr. 304</v>
      </c>
      <c r="B249" s="13" t="s">
        <v>233</v>
      </c>
      <c r="C249" s="10">
        <v>304</v>
      </c>
      <c r="D249" s="11">
        <v>2.5</v>
      </c>
      <c r="E249" s="12">
        <v>18.100000000000001</v>
      </c>
    </row>
    <row r="250" spans="1:5" ht="11.25" customHeight="1" x14ac:dyDescent="0.2">
      <c r="A250" s="8" t="str">
        <f t="shared" si="3"/>
        <v>Möbel, Stahl- (H)  - Lfd.Nr. 305</v>
      </c>
      <c r="B250" s="13" t="s">
        <v>234</v>
      </c>
      <c r="C250" s="10">
        <v>305</v>
      </c>
      <c r="D250" s="11">
        <v>1.3</v>
      </c>
      <c r="E250" s="12">
        <v>10.4</v>
      </c>
    </row>
    <row r="251" spans="1:5" ht="11.25" customHeight="1" x14ac:dyDescent="0.2">
      <c r="A251" s="8" t="str">
        <f t="shared" si="3"/>
        <v>Möbel, Verkauf  - Lfd.Nr. 306</v>
      </c>
      <c r="B251" s="13" t="s">
        <v>235</v>
      </c>
      <c r="C251" s="10">
        <v>306</v>
      </c>
      <c r="D251" s="11">
        <v>1.6</v>
      </c>
      <c r="E251" s="12">
        <v>13.3</v>
      </c>
    </row>
    <row r="252" spans="1:5" ht="11.25" customHeight="1" x14ac:dyDescent="0.2">
      <c r="A252" s="8" t="str">
        <f t="shared" si="3"/>
        <v>Molkereiprodukte (H)  - Lfd.Nr. 307</v>
      </c>
      <c r="B252" s="13" t="s">
        <v>236</v>
      </c>
      <c r="C252" s="10">
        <v>307</v>
      </c>
      <c r="D252" s="11">
        <v>1.8</v>
      </c>
      <c r="E252" s="12">
        <v>17.7</v>
      </c>
    </row>
    <row r="253" spans="1:5" ht="11.25" customHeight="1" x14ac:dyDescent="0.2">
      <c r="A253" s="8" t="str">
        <f t="shared" si="3"/>
        <v>Motorräder (H)  - Lfd.Nr. 308</v>
      </c>
      <c r="B253" s="13" t="s">
        <v>237</v>
      </c>
      <c r="C253" s="10">
        <v>308</v>
      </c>
      <c r="D253" s="11">
        <v>2.2999999999999998</v>
      </c>
      <c r="E253" s="12">
        <v>22.4</v>
      </c>
    </row>
    <row r="254" spans="1:5" ht="11.25" customHeight="1" x14ac:dyDescent="0.2">
      <c r="A254" s="8" t="str">
        <f t="shared" si="3"/>
        <v>Mühle siehe Getreidemühle  - Lfd.Nr. 309</v>
      </c>
      <c r="B254" s="13" t="s">
        <v>505</v>
      </c>
      <c r="C254" s="10">
        <v>309</v>
      </c>
      <c r="D254" s="11"/>
      <c r="E254" s="12"/>
    </row>
    <row r="255" spans="1:5" ht="11.25" customHeight="1" x14ac:dyDescent="0.2">
      <c r="A255" s="8" t="str">
        <f t="shared" si="3"/>
        <v>Müllverbrennungsanlage (Pyrolyse)  - Lfd.Nr. 310</v>
      </c>
      <c r="B255" s="13" t="s">
        <v>506</v>
      </c>
      <c r="C255" s="10">
        <v>310</v>
      </c>
      <c r="D255" s="11">
        <v>2.6</v>
      </c>
      <c r="E255" s="12">
        <v>23.1</v>
      </c>
    </row>
    <row r="256" spans="1:5" ht="11.25" customHeight="1" x14ac:dyDescent="0.2">
      <c r="A256" s="8" t="str">
        <f t="shared" si="3"/>
        <v>Museum  - Lfd.Nr. 312</v>
      </c>
      <c r="B256" s="13" t="s">
        <v>238</v>
      </c>
      <c r="C256" s="10">
        <v>312</v>
      </c>
      <c r="D256" s="11">
        <v>1.7</v>
      </c>
      <c r="E256" s="12">
        <v>15.6</v>
      </c>
    </row>
    <row r="257" spans="1:5" ht="11.25" customHeight="1" x14ac:dyDescent="0.2">
      <c r="A257" s="8" t="str">
        <f t="shared" si="3"/>
        <v>Musikalien, Verkauf  - Lfd.Nr. 313</v>
      </c>
      <c r="B257" s="13" t="s">
        <v>239</v>
      </c>
      <c r="C257" s="10">
        <v>313</v>
      </c>
      <c r="D257" s="11">
        <v>1.6</v>
      </c>
      <c r="E257" s="12">
        <v>15</v>
      </c>
    </row>
    <row r="258" spans="1:5" ht="11.25" customHeight="1" x14ac:dyDescent="0.2">
      <c r="A258" s="8" t="str">
        <f t="shared" si="3"/>
        <v>Musikinstrumente (Holz) (H)  - Lfd.Nr. 314</v>
      </c>
      <c r="B258" s="13" t="s">
        <v>240</v>
      </c>
      <c r="C258" s="10">
        <v>314</v>
      </c>
      <c r="D258" s="11">
        <v>2.2999999999999998</v>
      </c>
      <c r="E258" s="12">
        <v>16</v>
      </c>
    </row>
    <row r="259" spans="1:5" ht="11.25" customHeight="1" x14ac:dyDescent="0.2">
      <c r="A259" s="8" t="str">
        <f t="shared" si="3"/>
        <v>Nähmaschinen (H)  - Lfd.Nr. 315</v>
      </c>
      <c r="B259" s="13" t="s">
        <v>241</v>
      </c>
      <c r="C259" s="10">
        <v>315</v>
      </c>
      <c r="D259" s="11">
        <v>2</v>
      </c>
      <c r="E259" s="12">
        <v>19.8</v>
      </c>
    </row>
    <row r="260" spans="1:5" ht="11.25" customHeight="1" x14ac:dyDescent="0.2">
      <c r="A260" s="8" t="str">
        <f t="shared" ref="A260:A323" si="4">B260&amp;"  - Lfd.Nr. "&amp;C260</f>
        <v>Nähmaschinen, Verkauf  - Lfd.Nr. 316</v>
      </c>
      <c r="B260" s="13" t="s">
        <v>242</v>
      </c>
      <c r="C260" s="10">
        <v>316</v>
      </c>
      <c r="D260" s="11">
        <v>2</v>
      </c>
      <c r="E260" s="12">
        <v>20.9</v>
      </c>
    </row>
    <row r="261" spans="1:5" ht="11.25" customHeight="1" x14ac:dyDescent="0.2">
      <c r="A261" s="8" t="str">
        <f t="shared" si="4"/>
        <v>Naturharze (H)  - Lfd.Nr. 317</v>
      </c>
      <c r="B261" s="13" t="s">
        <v>243</v>
      </c>
      <c r="C261" s="10">
        <v>317</v>
      </c>
      <c r="D261" s="11">
        <v>2</v>
      </c>
      <c r="E261" s="12">
        <v>31.9</v>
      </c>
    </row>
    <row r="262" spans="1:5" ht="11.25" customHeight="1" x14ac:dyDescent="0.2">
      <c r="A262" s="8" t="str">
        <f t="shared" si="4"/>
        <v>Neonröhren siehe Leuchtstoffröhren  - Lfd.Nr. 318</v>
      </c>
      <c r="B262" s="13" t="s">
        <v>507</v>
      </c>
      <c r="C262" s="10">
        <v>318</v>
      </c>
      <c r="D262" s="11"/>
      <c r="E262" s="12"/>
    </row>
    <row r="263" spans="1:5" ht="11.25" customHeight="1" x14ac:dyDescent="0.2">
      <c r="A263" s="8" t="str">
        <f t="shared" si="4"/>
        <v>Obst siehe Früchte  - Lfd.Nr. 320</v>
      </c>
      <c r="B263" s="13" t="s">
        <v>508</v>
      </c>
      <c r="C263" s="10">
        <v>320</v>
      </c>
      <c r="D263" s="11"/>
      <c r="E263" s="12"/>
    </row>
    <row r="264" spans="1:5" ht="11.25" customHeight="1" x14ac:dyDescent="0.2">
      <c r="A264" s="8" t="str">
        <f t="shared" si="4"/>
        <v>Öfen und Herde (H)  - Lfd.Nr. 321</v>
      </c>
      <c r="B264" s="13" t="s">
        <v>244</v>
      </c>
      <c r="C264" s="10">
        <v>321</v>
      </c>
      <c r="D264" s="11">
        <v>0.6</v>
      </c>
      <c r="E264" s="12">
        <v>7.4</v>
      </c>
    </row>
    <row r="265" spans="1:5" ht="11.25" customHeight="1" x14ac:dyDescent="0.2">
      <c r="A265" s="8" t="str">
        <f t="shared" si="4"/>
        <v>Optische Geräte (H)  - Lfd.Nr. 323</v>
      </c>
      <c r="B265" s="13" t="s">
        <v>245</v>
      </c>
      <c r="C265" s="10">
        <v>323</v>
      </c>
      <c r="D265" s="11">
        <v>1.8</v>
      </c>
      <c r="E265" s="12">
        <v>19.2</v>
      </c>
    </row>
    <row r="266" spans="1:5" ht="11.25" customHeight="1" x14ac:dyDescent="0.2">
      <c r="A266" s="8" t="str">
        <f t="shared" si="4"/>
        <v>Packerei, brennbare Waren (allgemein)  - Lfd.Nr. 324</v>
      </c>
      <c r="B266" s="13" t="s">
        <v>509</v>
      </c>
      <c r="C266" s="10">
        <v>324</v>
      </c>
      <c r="D266" s="11">
        <v>1.7</v>
      </c>
      <c r="E266" s="12">
        <v>18.8</v>
      </c>
    </row>
    <row r="267" spans="1:5" ht="11.25" customHeight="1" x14ac:dyDescent="0.2">
      <c r="A267" s="8" t="str">
        <f t="shared" si="4"/>
        <v>Packerei, nichtbrennbare Waren  - Lfd.Nr. 325</v>
      </c>
      <c r="B267" s="13" t="s">
        <v>510</v>
      </c>
      <c r="C267" s="10">
        <v>325</v>
      </c>
      <c r="D267" s="11">
        <v>1.4</v>
      </c>
      <c r="E267" s="12">
        <v>14.6</v>
      </c>
    </row>
    <row r="268" spans="1:5" ht="11.25" customHeight="1" x14ac:dyDescent="0.2">
      <c r="A268" s="8" t="str">
        <f t="shared" si="4"/>
        <v>Paletten, hölzerne (H)  - Lfd.Nr. 326</v>
      </c>
      <c r="B268" s="13" t="s">
        <v>246</v>
      </c>
      <c r="C268" s="10">
        <v>326</v>
      </c>
      <c r="D268" s="11">
        <v>1.8</v>
      </c>
      <c r="E268" s="12">
        <v>14.2</v>
      </c>
    </row>
    <row r="269" spans="1:5" ht="11.25" customHeight="1" x14ac:dyDescent="0.2">
      <c r="A269" s="8" t="str">
        <f t="shared" si="4"/>
        <v>Papier (H)  - Lfd.Nr. 327</v>
      </c>
      <c r="B269" s="13" t="s">
        <v>247</v>
      </c>
      <c r="C269" s="10">
        <v>327</v>
      </c>
      <c r="D269" s="11">
        <v>1.6</v>
      </c>
      <c r="E269" s="12">
        <v>16.7</v>
      </c>
    </row>
    <row r="270" spans="1:5" ht="11.25" customHeight="1" x14ac:dyDescent="0.2">
      <c r="A270" s="8" t="str">
        <f t="shared" si="4"/>
        <v>Papier, Appretierung  - Lfd.Nr. 331</v>
      </c>
      <c r="B270" s="13" t="s">
        <v>248</v>
      </c>
      <c r="C270" s="10">
        <v>331</v>
      </c>
      <c r="D270" s="11">
        <v>1.4</v>
      </c>
      <c r="E270" s="12">
        <v>15.9</v>
      </c>
    </row>
    <row r="271" spans="1:5" ht="11.25" customHeight="1" x14ac:dyDescent="0.2">
      <c r="A271" s="8" t="str">
        <f t="shared" si="4"/>
        <v>Papier, Aufbereitung von Holz- und Zellstoff  - Lfd.Nr. 332</v>
      </c>
      <c r="B271" s="13" t="s">
        <v>249</v>
      </c>
      <c r="C271" s="10">
        <v>332</v>
      </c>
      <c r="D271" s="11">
        <v>1.4</v>
      </c>
      <c r="E271" s="12">
        <v>16.3</v>
      </c>
    </row>
    <row r="272" spans="1:5" ht="11.25" customHeight="1" x14ac:dyDescent="0.2">
      <c r="A272" s="8" t="str">
        <f t="shared" si="4"/>
        <v>Papier, Ausrüsterei  - Lfd.Nr. 333</v>
      </c>
      <c r="B272" s="13" t="s">
        <v>250</v>
      </c>
      <c r="C272" s="10">
        <v>333</v>
      </c>
      <c r="D272" s="11">
        <v>1.4</v>
      </c>
      <c r="E272" s="12">
        <v>15.5</v>
      </c>
    </row>
    <row r="273" spans="1:5" ht="11.25" customHeight="1" x14ac:dyDescent="0.2">
      <c r="A273" s="8" t="str">
        <f t="shared" si="4"/>
        <v>Papierwaren (H)  - Lfd.Nr. 334</v>
      </c>
      <c r="B273" s="13" t="s">
        <v>251</v>
      </c>
      <c r="C273" s="10">
        <v>334</v>
      </c>
      <c r="D273" s="11">
        <v>1.3</v>
      </c>
      <c r="E273" s="12">
        <v>16.8</v>
      </c>
    </row>
    <row r="274" spans="1:5" ht="11.25" customHeight="1" x14ac:dyDescent="0.2">
      <c r="A274" s="8" t="str">
        <f t="shared" si="4"/>
        <v>Papierwaren, Verkauf  - Lfd.Nr. 335</v>
      </c>
      <c r="B274" s="13" t="s">
        <v>252</v>
      </c>
      <c r="C274" s="10">
        <v>335</v>
      </c>
      <c r="D274" s="11">
        <v>1.3</v>
      </c>
      <c r="E274" s="12">
        <v>15.2</v>
      </c>
    </row>
    <row r="275" spans="1:5" ht="11.25" customHeight="1" x14ac:dyDescent="0.2">
      <c r="A275" s="8" t="str">
        <f t="shared" si="4"/>
        <v>Pappe (H)  - Lfd.Nr. 336</v>
      </c>
      <c r="B275" s="13" t="s">
        <v>253</v>
      </c>
      <c r="C275" s="10">
        <v>336</v>
      </c>
      <c r="D275" s="11">
        <v>1.6</v>
      </c>
      <c r="E275" s="12">
        <v>16.7</v>
      </c>
    </row>
    <row r="276" spans="1:5" ht="11.25" customHeight="1" x14ac:dyDescent="0.2">
      <c r="A276" s="8" t="str">
        <f t="shared" si="4"/>
        <v>Parfümeriewaren (H)  - Lfd.Nr. 337</v>
      </c>
      <c r="B276" s="13" t="s">
        <v>254</v>
      </c>
      <c r="C276" s="10">
        <v>337</v>
      </c>
      <c r="D276" s="11">
        <v>3.8</v>
      </c>
      <c r="E276" s="12">
        <v>18.100000000000001</v>
      </c>
    </row>
    <row r="277" spans="1:5" ht="11.25" customHeight="1" x14ac:dyDescent="0.2">
      <c r="A277" s="8" t="str">
        <f t="shared" si="4"/>
        <v>Parfümeriewaren, Verkauf  - Lfd.Nr. 338</v>
      </c>
      <c r="B277" s="13" t="s">
        <v>255</v>
      </c>
      <c r="C277" s="10">
        <v>338</v>
      </c>
      <c r="D277" s="11">
        <v>3.2</v>
      </c>
      <c r="E277" s="12">
        <v>17.100000000000001</v>
      </c>
    </row>
    <row r="278" spans="1:5" ht="11.25" customHeight="1" x14ac:dyDescent="0.2">
      <c r="A278" s="8" t="str">
        <f t="shared" si="4"/>
        <v>Parketten (H)  - Lfd.Nr. 339</v>
      </c>
      <c r="B278" s="13" t="s">
        <v>256</v>
      </c>
      <c r="C278" s="10">
        <v>339</v>
      </c>
      <c r="D278" s="11">
        <v>2</v>
      </c>
      <c r="E278" s="12">
        <v>17.399999999999999</v>
      </c>
    </row>
    <row r="279" spans="1:5" ht="11.25" customHeight="1" x14ac:dyDescent="0.2">
      <c r="A279" s="8" t="str">
        <f t="shared" si="4"/>
        <v>Pelze, Verkauf  - Lfd.Nr. 340</v>
      </c>
      <c r="B279" s="13" t="s">
        <v>257</v>
      </c>
      <c r="C279" s="10">
        <v>340</v>
      </c>
      <c r="D279" s="11">
        <v>1.9</v>
      </c>
      <c r="E279" s="12">
        <v>17.7</v>
      </c>
    </row>
    <row r="280" spans="1:5" ht="11.25" customHeight="1" x14ac:dyDescent="0.2">
      <c r="A280" s="8" t="str">
        <f t="shared" si="4"/>
        <v>Pensionat siehe Studentenheim  - Lfd.Nr. 341</v>
      </c>
      <c r="B280" s="13" t="s">
        <v>511</v>
      </c>
      <c r="C280" s="10">
        <v>341</v>
      </c>
      <c r="D280" s="11"/>
      <c r="E280" s="12"/>
    </row>
    <row r="281" spans="1:5" ht="11.25" customHeight="1" x14ac:dyDescent="0.2">
      <c r="A281" s="8" t="str">
        <f t="shared" si="4"/>
        <v>Pharmazeutische Erzeugnisse (H)  - Lfd.Nr. 342</v>
      </c>
      <c r="B281" s="13" t="s">
        <v>258</v>
      </c>
      <c r="C281" s="10">
        <v>342</v>
      </c>
      <c r="D281" s="11">
        <v>3.1</v>
      </c>
      <c r="E281" s="12">
        <v>26.3</v>
      </c>
    </row>
    <row r="282" spans="1:5" ht="11.25" customHeight="1" x14ac:dyDescent="0.2">
      <c r="A282" s="8" t="str">
        <f t="shared" si="4"/>
        <v>Pinsel (H)  - Lfd.Nr. 343</v>
      </c>
      <c r="B282" s="13" t="s">
        <v>259</v>
      </c>
      <c r="C282" s="10">
        <v>343</v>
      </c>
      <c r="D282" s="11">
        <v>1.8</v>
      </c>
      <c r="E282" s="12">
        <v>16.600000000000001</v>
      </c>
    </row>
    <row r="283" spans="1:5" ht="11.25" customHeight="1" x14ac:dyDescent="0.2">
      <c r="A283" s="8" t="str">
        <f t="shared" si="4"/>
        <v>Planen, Plachen (H)  - Lfd.Nr. 344</v>
      </c>
      <c r="B283" s="13" t="s">
        <v>260</v>
      </c>
      <c r="C283" s="10">
        <v>344</v>
      </c>
      <c r="D283" s="11">
        <v>1.6</v>
      </c>
      <c r="E283" s="12">
        <v>18.7</v>
      </c>
    </row>
    <row r="284" spans="1:5" ht="11.25" customHeight="1" x14ac:dyDescent="0.2">
      <c r="A284" s="8" t="str">
        <f t="shared" si="4"/>
        <v>Polstermöbel, ohne Schaumstoffe (H)  - Lfd.Nr. 345</v>
      </c>
      <c r="B284" s="13" t="s">
        <v>261</v>
      </c>
      <c r="C284" s="10">
        <v>345</v>
      </c>
      <c r="D284" s="11">
        <v>1.6</v>
      </c>
      <c r="E284" s="12">
        <v>14.9</v>
      </c>
    </row>
    <row r="285" spans="1:5" ht="11.25" customHeight="1" x14ac:dyDescent="0.2">
      <c r="A285" s="8" t="str">
        <f t="shared" si="4"/>
        <v>Porzellan (H)  - Lfd.Nr. 346</v>
      </c>
      <c r="B285" s="13" t="s">
        <v>262</v>
      </c>
      <c r="C285" s="10">
        <v>346</v>
      </c>
      <c r="D285" s="11">
        <v>1.8</v>
      </c>
      <c r="E285" s="12">
        <v>13.3</v>
      </c>
    </row>
    <row r="286" spans="1:5" ht="11.25" customHeight="1" x14ac:dyDescent="0.2">
      <c r="A286" s="8" t="str">
        <f t="shared" si="4"/>
        <v>Postamt  - Lfd.Nr. 347</v>
      </c>
      <c r="B286" s="13" t="s">
        <v>263</v>
      </c>
      <c r="C286" s="10">
        <v>347</v>
      </c>
      <c r="D286" s="11">
        <v>1.4</v>
      </c>
      <c r="E286" s="12">
        <v>15.2</v>
      </c>
    </row>
    <row r="287" spans="1:5" ht="11.25" customHeight="1" x14ac:dyDescent="0.2">
      <c r="A287" s="8" t="str">
        <f t="shared" si="4"/>
        <v>Radiostudio  - Lfd.Nr. 348</v>
      </c>
      <c r="B287" s="13" t="s">
        <v>264</v>
      </c>
      <c r="C287" s="10">
        <v>348</v>
      </c>
      <c r="D287" s="11">
        <v>1.9</v>
      </c>
      <c r="E287" s="12">
        <v>18.8</v>
      </c>
    </row>
    <row r="288" spans="1:5" ht="11.25" customHeight="1" x14ac:dyDescent="0.2">
      <c r="A288" s="8" t="str">
        <f t="shared" si="4"/>
        <v>Reifen (H)  - Lfd.Nr. 349</v>
      </c>
      <c r="B288" s="13" t="s">
        <v>265</v>
      </c>
      <c r="C288" s="10">
        <v>349</v>
      </c>
      <c r="D288" s="11">
        <v>2.8</v>
      </c>
      <c r="E288" s="12">
        <v>23.5</v>
      </c>
    </row>
    <row r="289" spans="1:5" ht="11.25" customHeight="1" x14ac:dyDescent="0.2">
      <c r="A289" s="8" t="str">
        <f t="shared" si="4"/>
        <v>Reparaturwerkstätte siehe Werkstätte  - Lfd.Nr. 350</v>
      </c>
      <c r="B289" s="13" t="s">
        <v>512</v>
      </c>
      <c r="C289" s="10">
        <v>350</v>
      </c>
      <c r="D289" s="11"/>
      <c r="E289" s="12"/>
    </row>
    <row r="290" spans="1:5" ht="11.25" customHeight="1" x14ac:dyDescent="0.2">
      <c r="A290" s="8" t="str">
        <f t="shared" si="4"/>
        <v>Restaurant  - Lfd.Nr. 351</v>
      </c>
      <c r="B290" s="13" t="s">
        <v>266</v>
      </c>
      <c r="C290" s="10">
        <v>351</v>
      </c>
      <c r="D290" s="11">
        <v>1.7</v>
      </c>
      <c r="E290" s="12">
        <v>16</v>
      </c>
    </row>
    <row r="291" spans="1:5" ht="11.25" customHeight="1" x14ac:dyDescent="0.2">
      <c r="A291" s="8" t="str">
        <f t="shared" si="4"/>
        <v>Riemen (H)  - Lfd.Nr. 352</v>
      </c>
      <c r="B291" s="13" t="s">
        <v>267</v>
      </c>
      <c r="C291" s="10">
        <v>352</v>
      </c>
      <c r="D291" s="11">
        <v>2.2999999999999998</v>
      </c>
      <c r="E291" s="12">
        <v>19.600000000000001</v>
      </c>
    </row>
    <row r="292" spans="1:5" ht="11.25" customHeight="1" x14ac:dyDescent="0.2">
      <c r="A292" s="8" t="str">
        <f t="shared" si="4"/>
        <v>Rohrgewebe (H)  - Lfd.Nr. 353</v>
      </c>
      <c r="B292" s="13" t="s">
        <v>268</v>
      </c>
      <c r="C292" s="10">
        <v>353</v>
      </c>
      <c r="D292" s="11">
        <v>1.6</v>
      </c>
      <c r="E292" s="12">
        <v>18.399999999999999</v>
      </c>
    </row>
    <row r="293" spans="1:5" ht="11.25" customHeight="1" x14ac:dyDescent="0.2">
      <c r="A293" s="8" t="str">
        <f t="shared" si="4"/>
        <v>Röntgeninstitut  - Lfd.Nr. 354</v>
      </c>
      <c r="B293" s="13" t="s">
        <v>269</v>
      </c>
      <c r="C293" s="10">
        <v>354</v>
      </c>
      <c r="D293" s="11">
        <v>1.8</v>
      </c>
      <c r="E293" s="12">
        <v>17.100000000000001</v>
      </c>
    </row>
    <row r="294" spans="1:5" ht="11.25" customHeight="1" x14ac:dyDescent="0.2">
      <c r="A294" s="8" t="str">
        <f t="shared" si="4"/>
        <v>Säcke, Jute- (H)  - Lfd.Nr. 357</v>
      </c>
      <c r="B294" s="13" t="s">
        <v>270</v>
      </c>
      <c r="C294" s="10">
        <v>357</v>
      </c>
      <c r="D294" s="11">
        <v>1.5</v>
      </c>
      <c r="E294" s="12">
        <v>17.3</v>
      </c>
    </row>
    <row r="295" spans="1:5" ht="11.25" customHeight="1" x14ac:dyDescent="0.2">
      <c r="A295" s="8" t="str">
        <f t="shared" si="4"/>
        <v>Säcke, Kunststoff- (H)  - Lfd.Nr. 358</v>
      </c>
      <c r="B295" s="13" t="s">
        <v>271</v>
      </c>
      <c r="C295" s="10">
        <v>358</v>
      </c>
      <c r="D295" s="11">
        <v>1.9</v>
      </c>
      <c r="E295" s="12">
        <v>16.8</v>
      </c>
    </row>
    <row r="296" spans="1:5" ht="11.25" customHeight="1" x14ac:dyDescent="0.2">
      <c r="A296" s="8" t="str">
        <f t="shared" si="4"/>
        <v>Säcke, Papier- (H)  - Lfd.Nr. 359</v>
      </c>
      <c r="B296" s="13" t="s">
        <v>272</v>
      </c>
      <c r="C296" s="10">
        <v>359</v>
      </c>
      <c r="D296" s="11">
        <v>1.3</v>
      </c>
      <c r="E296" s="12">
        <v>16.3</v>
      </c>
    </row>
    <row r="297" spans="1:5" ht="11.25" customHeight="1" x14ac:dyDescent="0.2">
      <c r="A297" s="8" t="str">
        <f t="shared" si="4"/>
        <v>Salinenprodukte (H)  - Lfd.Nr. 360</v>
      </c>
      <c r="B297" s="13" t="s">
        <v>273</v>
      </c>
      <c r="C297" s="10">
        <v>360</v>
      </c>
      <c r="D297" s="11">
        <v>1.7</v>
      </c>
      <c r="E297" s="12">
        <v>15</v>
      </c>
    </row>
    <row r="298" spans="1:5" ht="11.25" customHeight="1" x14ac:dyDescent="0.2">
      <c r="A298" s="8" t="str">
        <f t="shared" si="4"/>
        <v>Samen, Verkauf  - Lfd.Nr. 361</v>
      </c>
      <c r="B298" s="13" t="s">
        <v>274</v>
      </c>
      <c r="C298" s="10">
        <v>361</v>
      </c>
      <c r="D298" s="11">
        <v>1.7</v>
      </c>
      <c r="E298" s="12">
        <v>15.5</v>
      </c>
    </row>
    <row r="299" spans="1:5" ht="11.25" customHeight="1" x14ac:dyDescent="0.2">
      <c r="A299" s="8" t="str">
        <f t="shared" si="4"/>
        <v>Sattlerei  - Lfd.Nr. 362</v>
      </c>
      <c r="B299" s="13" t="s">
        <v>275</v>
      </c>
      <c r="C299" s="10">
        <v>362</v>
      </c>
      <c r="D299" s="11">
        <v>2.2000000000000002</v>
      </c>
      <c r="E299" s="12">
        <v>18.899999999999999</v>
      </c>
    </row>
    <row r="300" spans="1:5" ht="11.25" customHeight="1" x14ac:dyDescent="0.2">
      <c r="A300" s="8" t="str">
        <f t="shared" si="4"/>
        <v>Säuren, anorganische (H)  - Lfd.Nr. 363</v>
      </c>
      <c r="B300" s="13" t="s">
        <v>276</v>
      </c>
      <c r="C300" s="10">
        <v>363</v>
      </c>
      <c r="D300" s="11">
        <v>1</v>
      </c>
      <c r="E300" s="12">
        <v>17</v>
      </c>
    </row>
    <row r="301" spans="1:5" ht="11.25" customHeight="1" x14ac:dyDescent="0.2">
      <c r="A301" s="8" t="str">
        <f t="shared" si="4"/>
        <v>Schallplatten (H)  - Lfd.Nr. 364</v>
      </c>
      <c r="B301" s="13" t="s">
        <v>277</v>
      </c>
      <c r="C301" s="10">
        <v>364</v>
      </c>
      <c r="D301" s="11">
        <v>1.9</v>
      </c>
      <c r="E301" s="12">
        <v>20.2</v>
      </c>
    </row>
    <row r="302" spans="1:5" ht="11.25" customHeight="1" x14ac:dyDescent="0.2">
      <c r="A302" s="8" t="str">
        <f t="shared" si="4"/>
        <v>Schamottewaren (H)  - Lfd.Nr. 365</v>
      </c>
      <c r="B302" s="13" t="s">
        <v>278</v>
      </c>
      <c r="C302" s="10">
        <v>365</v>
      </c>
      <c r="D302" s="11">
        <v>1.9</v>
      </c>
      <c r="E302" s="12">
        <v>16.600000000000001</v>
      </c>
    </row>
    <row r="303" spans="1:5" ht="11.25" customHeight="1" x14ac:dyDescent="0.2">
      <c r="A303" s="8" t="str">
        <f t="shared" si="4"/>
        <v>Schaumstoffe (Durchschnitt)  - Lfd.Nr. 366</v>
      </c>
      <c r="B303" s="13" t="s">
        <v>279</v>
      </c>
      <c r="C303" s="10">
        <v>366</v>
      </c>
      <c r="D303" s="11">
        <v>4.2</v>
      </c>
      <c r="E303" s="12">
        <v>32.700000000000003</v>
      </c>
    </row>
    <row r="304" spans="1:5" ht="11.25" customHeight="1" x14ac:dyDescent="0.2">
      <c r="A304" s="8" t="str">
        <f t="shared" si="4"/>
        <v>Schaumstoffwaren (H)  - Lfd.Nr. 368</v>
      </c>
      <c r="B304" s="13" t="s">
        <v>280</v>
      </c>
      <c r="C304" s="10">
        <v>368</v>
      </c>
      <c r="D304" s="11">
        <v>2.9</v>
      </c>
      <c r="E304" s="12">
        <v>29</v>
      </c>
    </row>
    <row r="305" spans="1:5" ht="11.25" customHeight="1" x14ac:dyDescent="0.2">
      <c r="A305" s="8" t="str">
        <f t="shared" si="4"/>
        <v>Schiffe, Metall (H)  - Lfd.Nr. 369</v>
      </c>
      <c r="B305" s="13" t="s">
        <v>281</v>
      </c>
      <c r="C305" s="10">
        <v>369</v>
      </c>
      <c r="D305" s="11">
        <v>2</v>
      </c>
      <c r="E305" s="12">
        <v>18.8</v>
      </c>
    </row>
    <row r="306" spans="1:5" ht="11.25" customHeight="1" x14ac:dyDescent="0.2">
      <c r="A306" s="8" t="str">
        <f t="shared" si="4"/>
        <v>Schiffwaren (H)  - Lfd.Nr. 370</v>
      </c>
      <c r="B306" s="13" t="s">
        <v>282</v>
      </c>
      <c r="C306" s="10">
        <v>370</v>
      </c>
      <c r="D306" s="11">
        <v>3.1</v>
      </c>
      <c r="E306" s="12">
        <v>23.6</v>
      </c>
    </row>
    <row r="307" spans="1:5" ht="11.25" customHeight="1" x14ac:dyDescent="0.2">
      <c r="A307" s="8" t="str">
        <f t="shared" si="4"/>
        <v>Schirme (H)  - Lfd.Nr. 371</v>
      </c>
      <c r="B307" s="13" t="s">
        <v>283</v>
      </c>
      <c r="C307" s="10">
        <v>371</v>
      </c>
      <c r="D307" s="11">
        <v>2</v>
      </c>
      <c r="E307" s="12">
        <v>18.399999999999999</v>
      </c>
    </row>
    <row r="308" spans="1:5" ht="11.25" customHeight="1" x14ac:dyDescent="0.2">
      <c r="A308" s="8" t="str">
        <f t="shared" si="4"/>
        <v>Schirme, Verkauf  - Lfd.Nr. 372</v>
      </c>
      <c r="B308" s="13" t="s">
        <v>284</v>
      </c>
      <c r="C308" s="10">
        <v>372</v>
      </c>
      <c r="D308" s="11">
        <v>2</v>
      </c>
      <c r="E308" s="12">
        <v>18.399999999999999</v>
      </c>
    </row>
    <row r="309" spans="1:5" ht="11.25" customHeight="1" x14ac:dyDescent="0.2">
      <c r="A309" s="8" t="str">
        <f t="shared" si="4"/>
        <v>Schlachthof  - Lfd.Nr. 373</v>
      </c>
      <c r="B309" s="13" t="s">
        <v>285</v>
      </c>
      <c r="C309" s="10">
        <v>373</v>
      </c>
      <c r="D309" s="11">
        <v>0.8</v>
      </c>
      <c r="E309" s="12">
        <v>12</v>
      </c>
    </row>
    <row r="310" spans="1:5" ht="11.25" customHeight="1" x14ac:dyDescent="0.2">
      <c r="A310" s="8" t="str">
        <f t="shared" si="4"/>
        <v>Schleifmittel, - steine  - Lfd.Nr. 374</v>
      </c>
      <c r="B310" s="13" t="s">
        <v>513</v>
      </c>
      <c r="C310" s="10">
        <v>374</v>
      </c>
      <c r="D310" s="11">
        <v>1.8</v>
      </c>
      <c r="E310" s="12">
        <v>20.6</v>
      </c>
    </row>
    <row r="311" spans="1:5" ht="11.25" customHeight="1" x14ac:dyDescent="0.2">
      <c r="A311" s="8" t="str">
        <f t="shared" si="4"/>
        <v>Schmuck siehe Goldschmiedewaren  - Lfd.Nr. 375</v>
      </c>
      <c r="B311" s="9" t="s">
        <v>530</v>
      </c>
      <c r="C311" s="10">
        <v>375</v>
      </c>
      <c r="D311" s="11"/>
      <c r="E311" s="12"/>
    </row>
    <row r="312" spans="1:5" ht="11.25" customHeight="1" x14ac:dyDescent="0.2">
      <c r="A312" s="8" t="str">
        <f t="shared" si="4"/>
        <v>Schnüre (H)  - Lfd.Nr. 376</v>
      </c>
      <c r="B312" s="13" t="s">
        <v>286</v>
      </c>
      <c r="C312" s="10">
        <v>376</v>
      </c>
      <c r="D312" s="11">
        <v>1.5</v>
      </c>
      <c r="E312" s="12">
        <v>17.399999999999999</v>
      </c>
    </row>
    <row r="313" spans="1:5" ht="11.25" customHeight="1" x14ac:dyDescent="0.2">
      <c r="A313" s="8" t="str">
        <f t="shared" si="4"/>
        <v>Schokolade (H)  - Lfd.Nr. 377</v>
      </c>
      <c r="B313" s="13" t="s">
        <v>287</v>
      </c>
      <c r="C313" s="10">
        <v>377</v>
      </c>
      <c r="D313" s="11">
        <v>3.9</v>
      </c>
      <c r="E313" s="12">
        <v>22.7</v>
      </c>
    </row>
    <row r="314" spans="1:5" ht="11.25" customHeight="1" x14ac:dyDescent="0.2">
      <c r="A314" s="8" t="str">
        <f t="shared" si="4"/>
        <v>Schokolade, Conchensaal  - Lfd.Nr. 378</v>
      </c>
      <c r="B314" s="13" t="s">
        <v>288</v>
      </c>
      <c r="C314" s="10">
        <v>378</v>
      </c>
      <c r="D314" s="11">
        <v>4.0999999999999996</v>
      </c>
      <c r="E314" s="12">
        <v>25</v>
      </c>
    </row>
    <row r="315" spans="1:5" ht="11.25" customHeight="1" x14ac:dyDescent="0.2">
      <c r="A315" s="8" t="str">
        <f t="shared" si="4"/>
        <v>Schokolade, Wicklerei, Packerei  - Lfd.Nr. 379</v>
      </c>
      <c r="B315" s="13" t="s">
        <v>289</v>
      </c>
      <c r="C315" s="10">
        <v>379</v>
      </c>
      <c r="D315" s="11">
        <v>2.7</v>
      </c>
      <c r="E315" s="12">
        <v>18.7</v>
      </c>
    </row>
    <row r="316" spans="1:5" ht="11.25" customHeight="1" x14ac:dyDescent="0.2">
      <c r="A316" s="8" t="str">
        <f t="shared" si="4"/>
        <v>Schuhe (H)  - Lfd.Nr. 380</v>
      </c>
      <c r="B316" s="13" t="s">
        <v>290</v>
      </c>
      <c r="C316" s="10">
        <v>380</v>
      </c>
      <c r="D316" s="11">
        <v>2</v>
      </c>
      <c r="E316" s="12">
        <v>19.3</v>
      </c>
    </row>
    <row r="317" spans="1:5" ht="11.25" customHeight="1" x14ac:dyDescent="0.2">
      <c r="A317" s="8" t="str">
        <f t="shared" si="4"/>
        <v>Schuhe, Auslieferung  - Lfd.Nr. 381</v>
      </c>
      <c r="B317" s="13" t="s">
        <v>291</v>
      </c>
      <c r="C317" s="10">
        <v>381</v>
      </c>
      <c r="D317" s="11">
        <v>1.8</v>
      </c>
      <c r="E317" s="12">
        <v>21.9</v>
      </c>
    </row>
    <row r="318" spans="1:5" ht="11.25" customHeight="1" x14ac:dyDescent="0.2">
      <c r="A318" s="8" t="str">
        <f t="shared" si="4"/>
        <v>Schuhe, Verkauf  - Lfd.Nr. 382</v>
      </c>
      <c r="B318" s="13" t="s">
        <v>292</v>
      </c>
      <c r="C318" s="10">
        <v>382</v>
      </c>
      <c r="D318" s="11">
        <v>1.7</v>
      </c>
      <c r="E318" s="12">
        <v>19.5</v>
      </c>
    </row>
    <row r="319" spans="1:5" ht="11.25" customHeight="1" x14ac:dyDescent="0.2">
      <c r="A319" s="8" t="str">
        <f t="shared" si="4"/>
        <v>Schuhleisten (H)  - Lfd.Nr. 383</v>
      </c>
      <c r="B319" s="13" t="s">
        <v>293</v>
      </c>
      <c r="C319" s="10">
        <v>383</v>
      </c>
      <c r="D319" s="11">
        <v>1.8</v>
      </c>
      <c r="E319" s="12">
        <v>13.3</v>
      </c>
    </row>
    <row r="320" spans="1:5" ht="11.25" customHeight="1" x14ac:dyDescent="0.2">
      <c r="A320" s="8" t="str">
        <f t="shared" si="4"/>
        <v>Schuhpflegemittel  - Lfd.Nr. 384</v>
      </c>
      <c r="B320" s="13" t="s">
        <v>294</v>
      </c>
      <c r="C320" s="10">
        <v>384</v>
      </c>
      <c r="D320" s="11">
        <v>3.9</v>
      </c>
      <c r="E320" s="12">
        <v>26.7</v>
      </c>
    </row>
    <row r="321" spans="1:5" ht="11.25" customHeight="1" x14ac:dyDescent="0.2">
      <c r="A321" s="8" t="str">
        <f t="shared" si="4"/>
        <v>Schule  - Lfd.Nr. 386</v>
      </c>
      <c r="B321" s="13" t="s">
        <v>295</v>
      </c>
      <c r="C321" s="10">
        <v>386</v>
      </c>
      <c r="D321" s="11">
        <v>1.8</v>
      </c>
      <c r="E321" s="12">
        <v>16.2</v>
      </c>
    </row>
    <row r="322" spans="1:5" ht="11.25" customHeight="1" x14ac:dyDescent="0.2">
      <c r="A322" s="8" t="str">
        <f t="shared" si="4"/>
        <v>Segelflugzeuge (H)  - Lfd.Nr. 387</v>
      </c>
      <c r="B322" s="13" t="s">
        <v>296</v>
      </c>
      <c r="C322" s="10">
        <v>387</v>
      </c>
      <c r="D322" s="11">
        <v>2.4</v>
      </c>
      <c r="E322" s="12">
        <v>18.399999999999999</v>
      </c>
    </row>
    <row r="323" spans="1:5" ht="11.25" customHeight="1" x14ac:dyDescent="0.2">
      <c r="A323" s="8" t="str">
        <f t="shared" si="4"/>
        <v>Seifen (H)  - Lfd.Nr. 388</v>
      </c>
      <c r="B323" s="13" t="s">
        <v>297</v>
      </c>
      <c r="C323" s="10">
        <v>388</v>
      </c>
      <c r="D323" s="11">
        <v>3.4</v>
      </c>
      <c r="E323" s="12">
        <v>22.5</v>
      </c>
    </row>
    <row r="324" spans="1:5" ht="11.25" customHeight="1" x14ac:dyDescent="0.2">
      <c r="A324" s="8" t="str">
        <f t="shared" ref="A324:A387" si="5">B324&amp;"  - Lfd.Nr. "&amp;C324</f>
        <v>Seilbahnstationen  - Lfd.Nr. 389</v>
      </c>
      <c r="B324" s="13" t="s">
        <v>298</v>
      </c>
      <c r="C324" s="10">
        <v>389</v>
      </c>
      <c r="D324" s="11">
        <v>2.9</v>
      </c>
      <c r="E324" s="12">
        <v>22.2</v>
      </c>
    </row>
    <row r="325" spans="1:5" ht="11.25" customHeight="1" x14ac:dyDescent="0.2">
      <c r="A325" s="8" t="str">
        <f t="shared" si="5"/>
        <v>Seilerwaren (H)  - Lfd.Nr. 390</v>
      </c>
      <c r="B325" s="13" t="s">
        <v>299</v>
      </c>
      <c r="C325" s="10">
        <v>390</v>
      </c>
      <c r="D325" s="11">
        <v>2.2000000000000002</v>
      </c>
      <c r="E325" s="12">
        <v>18.7</v>
      </c>
    </row>
    <row r="326" spans="1:5" ht="11.25" customHeight="1" x14ac:dyDescent="0.2">
      <c r="A326" s="8" t="str">
        <f t="shared" si="5"/>
        <v>Seilerwaren, Verkauf  - Lfd.Nr. 391</v>
      </c>
      <c r="B326" s="13" t="s">
        <v>300</v>
      </c>
      <c r="C326" s="10">
        <v>391</v>
      </c>
      <c r="D326" s="11">
        <v>2.1</v>
      </c>
      <c r="E326" s="12">
        <v>18</v>
      </c>
    </row>
    <row r="327" spans="1:5" ht="11.25" customHeight="1" x14ac:dyDescent="0.2">
      <c r="A327" s="8" t="str">
        <f t="shared" si="5"/>
        <v>Selchwaren (H)  - Lfd.Nr. 392</v>
      </c>
      <c r="B327" s="13" t="s">
        <v>301</v>
      </c>
      <c r="C327" s="10">
        <v>392</v>
      </c>
      <c r="D327" s="11">
        <v>1.1000000000000001</v>
      </c>
      <c r="E327" s="12">
        <v>10.8</v>
      </c>
    </row>
    <row r="328" spans="1:5" ht="11.25" customHeight="1" x14ac:dyDescent="0.2">
      <c r="A328" s="8" t="str">
        <f t="shared" si="5"/>
        <v>Senf (H)  - Lfd.Nr. 393</v>
      </c>
      <c r="B328" s="13" t="s">
        <v>302</v>
      </c>
      <c r="C328" s="10">
        <v>393</v>
      </c>
      <c r="D328" s="11">
        <v>1.5</v>
      </c>
      <c r="E328" s="12">
        <v>12</v>
      </c>
    </row>
    <row r="329" spans="1:5" ht="11.25" customHeight="1" x14ac:dyDescent="0.2">
      <c r="A329" s="8" t="str">
        <f t="shared" si="5"/>
        <v>Ski (H)  - Lfd.Nr. 394</v>
      </c>
      <c r="B329" s="13" t="s">
        <v>303</v>
      </c>
      <c r="C329" s="10">
        <v>394</v>
      </c>
      <c r="D329" s="11">
        <v>2</v>
      </c>
      <c r="E329" s="12">
        <v>19.899999999999999</v>
      </c>
    </row>
    <row r="330" spans="1:5" ht="11.25" customHeight="1" x14ac:dyDescent="0.2">
      <c r="A330" s="8" t="str">
        <f t="shared" si="5"/>
        <v>Soda (H)  - Lfd.Nr. 395</v>
      </c>
      <c r="B330" s="13" t="s">
        <v>304</v>
      </c>
      <c r="C330" s="10">
        <v>395</v>
      </c>
      <c r="D330" s="11">
        <v>2</v>
      </c>
      <c r="E330" s="12">
        <v>15.9</v>
      </c>
    </row>
    <row r="331" spans="1:5" ht="11.25" customHeight="1" x14ac:dyDescent="0.2">
      <c r="A331" s="8" t="str">
        <f t="shared" si="5"/>
        <v>Spanplatten (H)  - Lfd.Nr. 396</v>
      </c>
      <c r="B331" s="13" t="s">
        <v>305</v>
      </c>
      <c r="C331" s="10">
        <v>396</v>
      </c>
      <c r="D331" s="11">
        <v>1.7</v>
      </c>
      <c r="E331" s="12">
        <v>16.8</v>
      </c>
    </row>
    <row r="332" spans="1:5" ht="11.25" customHeight="1" x14ac:dyDescent="0.2">
      <c r="A332" s="8" t="str">
        <f t="shared" si="5"/>
        <v>Spanplattenbeschichtung  - Lfd.Nr. 397</v>
      </c>
      <c r="B332" s="13" t="s">
        <v>306</v>
      </c>
      <c r="C332" s="10">
        <v>397</v>
      </c>
      <c r="D332" s="11">
        <v>2.2000000000000002</v>
      </c>
      <c r="E332" s="12">
        <v>18.8</v>
      </c>
    </row>
    <row r="333" spans="1:5" ht="11.25" customHeight="1" x14ac:dyDescent="0.2">
      <c r="A333" s="8" t="str">
        <f t="shared" si="5"/>
        <v>Speiseeis (H)  - Lfd.Nr. 398</v>
      </c>
      <c r="B333" s="13" t="s">
        <v>307</v>
      </c>
      <c r="C333" s="10">
        <v>398</v>
      </c>
      <c r="D333" s="11">
        <v>2</v>
      </c>
      <c r="E333" s="12">
        <v>20.2</v>
      </c>
    </row>
    <row r="334" spans="1:5" ht="11.25" customHeight="1" x14ac:dyDescent="0.2">
      <c r="A334" s="8" t="str">
        <f t="shared" si="5"/>
        <v>Speisefett (H)  - Lfd.Nr. 399</v>
      </c>
      <c r="B334" s="13" t="s">
        <v>308</v>
      </c>
      <c r="C334" s="10">
        <v>399</v>
      </c>
      <c r="D334" s="11">
        <v>3.7</v>
      </c>
      <c r="E334" s="12">
        <v>33.299999999999997</v>
      </c>
    </row>
    <row r="335" spans="1:5" ht="11.25" customHeight="1" x14ac:dyDescent="0.2">
      <c r="A335" s="8" t="str">
        <f t="shared" si="5"/>
        <v>Speisefett, Auslieferung  - Lfd.Nr. 400</v>
      </c>
      <c r="B335" s="13" t="s">
        <v>309</v>
      </c>
      <c r="C335" s="10">
        <v>400</v>
      </c>
      <c r="D335" s="11">
        <v>3.3</v>
      </c>
      <c r="E335" s="12">
        <v>29.5</v>
      </c>
    </row>
    <row r="336" spans="1:5" ht="11.25" customHeight="1" x14ac:dyDescent="0.2">
      <c r="A336" s="8" t="str">
        <f t="shared" si="5"/>
        <v>Speiseöl (H)  - Lfd.Nr. 401</v>
      </c>
      <c r="B336" s="13" t="s">
        <v>310</v>
      </c>
      <c r="C336" s="10">
        <v>401</v>
      </c>
      <c r="D336" s="11">
        <v>3.4</v>
      </c>
      <c r="E336" s="12">
        <v>34.5</v>
      </c>
    </row>
    <row r="337" spans="1:5" ht="11.25" customHeight="1" x14ac:dyDescent="0.2">
      <c r="A337" s="8" t="str">
        <f t="shared" si="5"/>
        <v>Speiseöl, Auslieferung  - Lfd.Nr. 402</v>
      </c>
      <c r="B337" s="13" t="s">
        <v>311</v>
      </c>
      <c r="C337" s="10">
        <v>402</v>
      </c>
      <c r="D337" s="11">
        <v>5.2</v>
      </c>
      <c r="E337" s="12">
        <v>31.6</v>
      </c>
    </row>
    <row r="338" spans="1:5" ht="11.25" customHeight="1" x14ac:dyDescent="0.2">
      <c r="A338" s="8" t="str">
        <f t="shared" si="5"/>
        <v>Sperrholz (H)  - Lfd.Nr. 403</v>
      </c>
      <c r="B338" s="13" t="s">
        <v>312</v>
      </c>
      <c r="C338" s="10">
        <v>403</v>
      </c>
      <c r="D338" s="11">
        <v>2</v>
      </c>
      <c r="E338" s="12">
        <v>21.7</v>
      </c>
    </row>
    <row r="339" spans="1:5" ht="11.25" customHeight="1" x14ac:dyDescent="0.2">
      <c r="A339" s="8" t="str">
        <f t="shared" si="5"/>
        <v>Spiegel (H)  - Lfd.Nr. 404</v>
      </c>
      <c r="B339" s="13" t="s">
        <v>313</v>
      </c>
      <c r="C339" s="10">
        <v>404</v>
      </c>
      <c r="D339" s="11">
        <v>1.7</v>
      </c>
      <c r="E339" s="12">
        <v>13.8</v>
      </c>
    </row>
    <row r="340" spans="1:5" ht="11.25" customHeight="1" x14ac:dyDescent="0.2">
      <c r="A340" s="8" t="str">
        <f t="shared" si="5"/>
        <v>Spielsalon  - Lfd.Nr. 405</v>
      </c>
      <c r="B340" s="13" t="s">
        <v>314</v>
      </c>
      <c r="C340" s="10">
        <v>405</v>
      </c>
      <c r="D340" s="11">
        <v>1.9</v>
      </c>
      <c r="E340" s="12">
        <v>16.600000000000001</v>
      </c>
    </row>
    <row r="341" spans="1:5" ht="11.25" customHeight="1" x14ac:dyDescent="0.2">
      <c r="A341" s="8" t="str">
        <f t="shared" si="5"/>
        <v>Spielwaren (H)  - Lfd.Nr. 406</v>
      </c>
      <c r="B341" s="13" t="s">
        <v>315</v>
      </c>
      <c r="C341" s="10">
        <v>406</v>
      </c>
      <c r="D341" s="11">
        <v>1.8</v>
      </c>
      <c r="E341" s="12">
        <v>20.2</v>
      </c>
    </row>
    <row r="342" spans="1:5" ht="11.25" customHeight="1" x14ac:dyDescent="0.2">
      <c r="A342" s="8" t="str">
        <f t="shared" si="5"/>
        <v>Spielwaren, Verkauf  - Lfd.Nr. 407</v>
      </c>
      <c r="B342" s="13" t="s">
        <v>316</v>
      </c>
      <c r="C342" s="10">
        <v>407</v>
      </c>
      <c r="D342" s="11">
        <v>2.2000000000000002</v>
      </c>
      <c r="E342" s="12">
        <v>19.100000000000001</v>
      </c>
    </row>
    <row r="343" spans="1:5" ht="11.25" customHeight="1" x14ac:dyDescent="0.2">
      <c r="A343" s="8" t="str">
        <f t="shared" si="5"/>
        <v>Spinnereiprodukte, Reisserei  - Lfd.Nr. 409</v>
      </c>
      <c r="B343" s="13" t="s">
        <v>514</v>
      </c>
      <c r="C343" s="10">
        <v>409</v>
      </c>
      <c r="D343" s="11">
        <v>1.4</v>
      </c>
      <c r="E343" s="12">
        <v>19.399999999999999</v>
      </c>
    </row>
    <row r="344" spans="1:5" ht="11.25" customHeight="1" x14ac:dyDescent="0.2">
      <c r="A344" s="8" t="str">
        <f t="shared" si="5"/>
        <v>Spinnereiprodukte, Spinnerei  - Lfd.Nr. 410</v>
      </c>
      <c r="B344" s="13" t="s">
        <v>317</v>
      </c>
      <c r="C344" s="10">
        <v>410</v>
      </c>
      <c r="D344" s="11">
        <v>2.1</v>
      </c>
      <c r="E344" s="12">
        <v>19.100000000000001</v>
      </c>
    </row>
    <row r="345" spans="1:5" ht="11.25" customHeight="1" x14ac:dyDescent="0.2">
      <c r="A345" s="8" t="str">
        <f t="shared" si="5"/>
        <v>Spinnereiprodukte, Spulerei  - Lfd.Nr. 411</v>
      </c>
      <c r="B345" s="13" t="s">
        <v>318</v>
      </c>
      <c r="C345" s="10">
        <v>411</v>
      </c>
      <c r="D345" s="11">
        <v>2.1</v>
      </c>
      <c r="E345" s="12">
        <v>19.100000000000001</v>
      </c>
    </row>
    <row r="346" spans="1:5" ht="11.25" customHeight="1" x14ac:dyDescent="0.2">
      <c r="A346" s="8" t="str">
        <f t="shared" si="5"/>
        <v>Spinnereiprodukte, Zwirnerei  - Lfd.Nr. 413</v>
      </c>
      <c r="B346" s="13" t="s">
        <v>319</v>
      </c>
      <c r="C346" s="10">
        <v>413</v>
      </c>
      <c r="D346" s="11">
        <v>2.1</v>
      </c>
      <c r="E346" s="12">
        <v>19.100000000000001</v>
      </c>
    </row>
    <row r="347" spans="1:5" ht="11.25" customHeight="1" x14ac:dyDescent="0.2">
      <c r="A347" s="8" t="str">
        <f t="shared" si="5"/>
        <v>Spirituosen (H)  - Lfd.Nr. 414</v>
      </c>
      <c r="B347" s="13" t="s">
        <v>320</v>
      </c>
      <c r="C347" s="10">
        <v>414</v>
      </c>
      <c r="D347" s="11">
        <v>3.2</v>
      </c>
      <c r="E347" s="12">
        <v>21.7</v>
      </c>
    </row>
    <row r="348" spans="1:5" ht="11.25" customHeight="1" x14ac:dyDescent="0.2">
      <c r="A348" s="8" t="str">
        <f t="shared" si="5"/>
        <v>Spirituosen, Verkauf  - Lfd.Nr. 415</v>
      </c>
      <c r="B348" s="13" t="s">
        <v>321</v>
      </c>
      <c r="C348" s="10">
        <v>415</v>
      </c>
      <c r="D348" s="11">
        <v>3</v>
      </c>
      <c r="E348" s="12">
        <v>19.7</v>
      </c>
    </row>
    <row r="349" spans="1:5" ht="11.25" customHeight="1" x14ac:dyDescent="0.2">
      <c r="A349" s="8" t="str">
        <f t="shared" si="5"/>
        <v>Spital  - Lfd.Nr. 416</v>
      </c>
      <c r="B349" s="13" t="s">
        <v>322</v>
      </c>
      <c r="C349" s="10">
        <v>416</v>
      </c>
      <c r="D349" s="11">
        <v>2.2000000000000002</v>
      </c>
      <c r="E349" s="12">
        <v>15.7</v>
      </c>
    </row>
    <row r="350" spans="1:5" ht="11.25" customHeight="1" x14ac:dyDescent="0.2">
      <c r="A350" s="8" t="str">
        <f t="shared" si="5"/>
        <v>Sportartikel, Verkauf  - Lfd.Nr. 417</v>
      </c>
      <c r="B350" s="13" t="s">
        <v>323</v>
      </c>
      <c r="C350" s="10">
        <v>417</v>
      </c>
      <c r="D350" s="11">
        <v>1.7</v>
      </c>
      <c r="E350" s="12">
        <v>19.100000000000001</v>
      </c>
    </row>
    <row r="351" spans="1:5" ht="11.25" customHeight="1" x14ac:dyDescent="0.2">
      <c r="A351" s="8" t="str">
        <f t="shared" si="5"/>
        <v>Stärke (H)  - Lfd.Nr. 419</v>
      </c>
      <c r="B351" s="13" t="s">
        <v>324</v>
      </c>
      <c r="C351" s="10">
        <v>419</v>
      </c>
      <c r="D351" s="11">
        <v>1.6</v>
      </c>
      <c r="E351" s="12">
        <v>16.3</v>
      </c>
    </row>
    <row r="352" spans="1:5" ht="11.25" customHeight="1" x14ac:dyDescent="0.2">
      <c r="A352" s="8" t="str">
        <f t="shared" si="5"/>
        <v>Steinmetzprodukte (H)  - Lfd.Nr. 420</v>
      </c>
      <c r="B352" s="13" t="s">
        <v>325</v>
      </c>
      <c r="C352" s="10">
        <v>420</v>
      </c>
      <c r="D352" s="11">
        <v>1.6</v>
      </c>
      <c r="E352" s="12">
        <v>13.3</v>
      </c>
    </row>
    <row r="353" spans="1:5" ht="11.25" customHeight="1" x14ac:dyDescent="0.2">
      <c r="A353" s="8" t="str">
        <f t="shared" si="5"/>
        <v>Strohgewebe (H)  - Lfd.Nr. 422</v>
      </c>
      <c r="B353" s="13" t="s">
        <v>326</v>
      </c>
      <c r="C353" s="10">
        <v>422</v>
      </c>
      <c r="D353" s="11">
        <v>2.1</v>
      </c>
      <c r="E353" s="12">
        <v>15.2</v>
      </c>
    </row>
    <row r="354" spans="1:5" ht="11.25" customHeight="1" x14ac:dyDescent="0.2">
      <c r="A354" s="8" t="str">
        <f t="shared" si="5"/>
        <v>Studentenheim  - Lfd.Nr. 423</v>
      </c>
      <c r="B354" s="13" t="s">
        <v>327</v>
      </c>
      <c r="C354" s="10">
        <v>423</v>
      </c>
      <c r="D354" s="11">
        <v>1.6</v>
      </c>
      <c r="E354" s="12">
        <v>14.4</v>
      </c>
    </row>
    <row r="355" spans="1:5" ht="11.25" customHeight="1" x14ac:dyDescent="0.2">
      <c r="A355" s="8" t="str">
        <f t="shared" si="5"/>
        <v>Supermarkt siehe Einkaufszentren  - Lfd.Nr. 424</v>
      </c>
      <c r="B355" s="13" t="s">
        <v>515</v>
      </c>
      <c r="C355" s="10">
        <v>424</v>
      </c>
      <c r="D355" s="11"/>
      <c r="E355" s="12"/>
    </row>
    <row r="356" spans="1:5" ht="11.25" customHeight="1" x14ac:dyDescent="0.2">
      <c r="A356" s="8" t="str">
        <f t="shared" si="5"/>
        <v>Tabakwaren (H)  - Lfd.Nr. 426</v>
      </c>
      <c r="B356" s="13" t="s">
        <v>328</v>
      </c>
      <c r="C356" s="10">
        <v>426</v>
      </c>
      <c r="D356" s="11">
        <v>2</v>
      </c>
      <c r="E356" s="12">
        <v>15.5</v>
      </c>
    </row>
    <row r="357" spans="1:5" ht="11.25" customHeight="1" x14ac:dyDescent="0.2">
      <c r="A357" s="8" t="str">
        <f t="shared" si="5"/>
        <v>Tabakwaren, Verkauf  - Lfd.Nr. 427</v>
      </c>
      <c r="B357" s="13" t="s">
        <v>329</v>
      </c>
      <c r="C357" s="10">
        <v>427</v>
      </c>
      <c r="D357" s="11">
        <v>1.9</v>
      </c>
      <c r="E357" s="12">
        <v>15.5</v>
      </c>
    </row>
    <row r="358" spans="1:5" ht="11.25" customHeight="1" x14ac:dyDescent="0.2">
      <c r="A358" s="8" t="str">
        <f t="shared" si="5"/>
        <v>Tapeten (H)  - Lfd.Nr. 431</v>
      </c>
      <c r="B358" s="13" t="s">
        <v>330</v>
      </c>
      <c r="C358" s="10">
        <v>431</v>
      </c>
      <c r="D358" s="11">
        <v>1.8</v>
      </c>
      <c r="E358" s="12">
        <v>17</v>
      </c>
    </row>
    <row r="359" spans="1:5" ht="11.25" customHeight="1" x14ac:dyDescent="0.2">
      <c r="A359" s="8" t="str">
        <f t="shared" si="5"/>
        <v>Tapeziererwaren (H)  - Lfd.Nr. 432</v>
      </c>
      <c r="B359" s="13" t="s">
        <v>331</v>
      </c>
      <c r="C359" s="10">
        <v>432</v>
      </c>
      <c r="D359" s="11">
        <v>2</v>
      </c>
      <c r="E359" s="12">
        <v>17.3</v>
      </c>
    </row>
    <row r="360" spans="1:5" ht="11.25" customHeight="1" x14ac:dyDescent="0.2">
      <c r="A360" s="8" t="str">
        <f t="shared" si="5"/>
        <v>Teerprodukte (H)  - Lfd.Nr. 434</v>
      </c>
      <c r="B360" s="13" t="s">
        <v>332</v>
      </c>
      <c r="C360" s="10">
        <v>434</v>
      </c>
      <c r="D360" s="11">
        <v>3.8</v>
      </c>
      <c r="E360" s="12">
        <v>35</v>
      </c>
    </row>
    <row r="361" spans="1:5" ht="11.25" customHeight="1" x14ac:dyDescent="0.2">
      <c r="A361" s="8" t="str">
        <f t="shared" si="5"/>
        <v>Teigwaren (H)  - Lfd.Nr. 435</v>
      </c>
      <c r="B361" s="13" t="s">
        <v>333</v>
      </c>
      <c r="C361" s="10">
        <v>435</v>
      </c>
      <c r="D361" s="11">
        <v>1.8</v>
      </c>
      <c r="E361" s="12">
        <v>16.600000000000001</v>
      </c>
    </row>
    <row r="362" spans="1:5" ht="11.25" customHeight="1" x14ac:dyDescent="0.2">
      <c r="A362" s="8" t="str">
        <f t="shared" si="5"/>
        <v>Teigwaren, Auslieferung  - Lfd.Nr. 436</v>
      </c>
      <c r="B362" s="13" t="s">
        <v>334</v>
      </c>
      <c r="C362" s="10">
        <v>436</v>
      </c>
      <c r="D362" s="11">
        <v>1.7</v>
      </c>
      <c r="E362" s="12">
        <v>16.600000000000001</v>
      </c>
    </row>
    <row r="363" spans="1:5" ht="11.25" customHeight="1" x14ac:dyDescent="0.2">
      <c r="A363" s="8" t="str">
        <f t="shared" si="5"/>
        <v>Telefonapparate (H)  - Lfd.Nr. 437</v>
      </c>
      <c r="B363" s="13" t="s">
        <v>516</v>
      </c>
      <c r="C363" s="10">
        <v>437</v>
      </c>
      <c r="D363" s="11">
        <v>2</v>
      </c>
      <c r="E363" s="12">
        <v>20.5</v>
      </c>
    </row>
    <row r="364" spans="1:5" ht="11.25" customHeight="1" x14ac:dyDescent="0.2">
      <c r="A364" s="8" t="str">
        <f t="shared" si="5"/>
        <v>Telefonzentrale  - Lfd.Nr. 438</v>
      </c>
      <c r="B364" s="13" t="s">
        <v>517</v>
      </c>
      <c r="C364" s="10">
        <v>438</v>
      </c>
      <c r="D364" s="11">
        <v>2.1</v>
      </c>
      <c r="E364" s="12">
        <v>22</v>
      </c>
    </row>
    <row r="365" spans="1:5" ht="11.25" customHeight="1" x14ac:dyDescent="0.2">
      <c r="A365" s="8" t="str">
        <f t="shared" si="5"/>
        <v>Teppiche (H)  - Lfd.Nr. 440</v>
      </c>
      <c r="B365" s="13" t="s">
        <v>335</v>
      </c>
      <c r="C365" s="10">
        <v>440</v>
      </c>
      <c r="D365" s="11">
        <v>2.1</v>
      </c>
      <c r="E365" s="12">
        <v>19.100000000000001</v>
      </c>
    </row>
    <row r="366" spans="1:5" ht="11.25" customHeight="1" x14ac:dyDescent="0.2">
      <c r="A366" s="8" t="str">
        <f t="shared" si="5"/>
        <v>Teppiche, Färberei  - Lfd.Nr. 441</v>
      </c>
      <c r="B366" s="13" t="s">
        <v>336</v>
      </c>
      <c r="C366" s="10">
        <v>441</v>
      </c>
      <c r="D366" s="11">
        <v>2.5</v>
      </c>
      <c r="E366" s="12">
        <v>22</v>
      </c>
    </row>
    <row r="367" spans="1:5" ht="11.25" customHeight="1" x14ac:dyDescent="0.2">
      <c r="A367" s="8" t="str">
        <f t="shared" si="5"/>
        <v>Teppiche, Verkauf  - Lfd.Nr. 442</v>
      </c>
      <c r="B367" s="13" t="s">
        <v>337</v>
      </c>
      <c r="C367" s="10">
        <v>442</v>
      </c>
      <c r="D367" s="11">
        <v>2.1</v>
      </c>
      <c r="E367" s="12">
        <v>19.5</v>
      </c>
    </row>
    <row r="368" spans="1:5" ht="11.25" customHeight="1" x14ac:dyDescent="0.2">
      <c r="A368" s="8" t="str">
        <f t="shared" si="5"/>
        <v>Textilien, Appretierung  - Lfd.Nr. 444</v>
      </c>
      <c r="B368" s="13" t="s">
        <v>338</v>
      </c>
      <c r="C368" s="10">
        <v>444</v>
      </c>
      <c r="D368" s="11">
        <v>2.2000000000000002</v>
      </c>
      <c r="E368" s="12">
        <v>25.5</v>
      </c>
    </row>
    <row r="369" spans="1:5" ht="11.25" customHeight="1" x14ac:dyDescent="0.2">
      <c r="A369" s="8" t="str">
        <f t="shared" si="5"/>
        <v>Textilien, Auslieferung  - Lfd.Nr. 445</v>
      </c>
      <c r="B369" s="13" t="s">
        <v>339</v>
      </c>
      <c r="C369" s="10">
        <v>445</v>
      </c>
      <c r="D369" s="11">
        <v>2</v>
      </c>
      <c r="E369" s="12">
        <v>19.100000000000001</v>
      </c>
    </row>
    <row r="370" spans="1:5" ht="11.25" customHeight="1" x14ac:dyDescent="0.2">
      <c r="A370" s="8" t="str">
        <f t="shared" si="5"/>
        <v>Textilien, Beschichtung  - Lfd.Nr. 446</v>
      </c>
      <c r="B370" s="13" t="s">
        <v>340</v>
      </c>
      <c r="C370" s="10">
        <v>446</v>
      </c>
      <c r="D370" s="11">
        <v>2.4</v>
      </c>
      <c r="E370" s="12">
        <v>15.7</v>
      </c>
    </row>
    <row r="371" spans="1:5" ht="11.25" customHeight="1" x14ac:dyDescent="0.2">
      <c r="A371" s="8" t="str">
        <f t="shared" si="5"/>
        <v>Textilien, Bettwaren (H), Bleicherei, Büglerei  - Lfd.Nr. 447</v>
      </c>
      <c r="B371" s="13" t="s">
        <v>341</v>
      </c>
      <c r="C371" s="10">
        <v>447</v>
      </c>
      <c r="D371" s="11">
        <v>1.7</v>
      </c>
      <c r="E371" s="12">
        <v>15</v>
      </c>
    </row>
    <row r="372" spans="1:5" ht="11.25" customHeight="1" x14ac:dyDescent="0.2">
      <c r="A372" s="8" t="str">
        <f t="shared" si="5"/>
        <v>Textilien, Decken (Wolle) (H)  - Lfd.Nr. 448</v>
      </c>
      <c r="B372" s="13" t="s">
        <v>342</v>
      </c>
      <c r="C372" s="10">
        <v>448</v>
      </c>
      <c r="D372" s="11">
        <v>2.1</v>
      </c>
      <c r="E372" s="12">
        <v>18.7</v>
      </c>
    </row>
    <row r="373" spans="1:5" ht="11.25" customHeight="1" x14ac:dyDescent="0.2">
      <c r="A373" s="8" t="str">
        <f t="shared" si="5"/>
        <v>Textilien, Druckerei  - Lfd.Nr. 449</v>
      </c>
      <c r="B373" s="13" t="s">
        <v>343</v>
      </c>
      <c r="C373" s="10">
        <v>449</v>
      </c>
      <c r="D373" s="11">
        <v>2.6</v>
      </c>
      <c r="E373" s="12">
        <v>20.399999999999999</v>
      </c>
    </row>
    <row r="374" spans="1:5" ht="11.25" customHeight="1" x14ac:dyDescent="0.2">
      <c r="A374" s="8" t="str">
        <f t="shared" si="5"/>
        <v>Textilien, Färberei  - Lfd.Nr. 450</v>
      </c>
      <c r="B374" s="13" t="s">
        <v>344</v>
      </c>
      <c r="C374" s="10">
        <v>450</v>
      </c>
      <c r="D374" s="11">
        <v>2.2999999999999998</v>
      </c>
      <c r="E374" s="12">
        <v>21</v>
      </c>
    </row>
    <row r="375" spans="1:5" ht="11.25" customHeight="1" x14ac:dyDescent="0.2">
      <c r="A375" s="8" t="str">
        <f t="shared" si="5"/>
        <v>Textilien, Jutewaren (H)  - Lfd.Nr. 452</v>
      </c>
      <c r="B375" s="13" t="s">
        <v>345</v>
      </c>
      <c r="C375" s="10">
        <v>452</v>
      </c>
      <c r="D375" s="11">
        <v>2.2000000000000002</v>
      </c>
      <c r="E375" s="12">
        <v>15.9</v>
      </c>
    </row>
    <row r="376" spans="1:5" ht="11.25" customHeight="1" x14ac:dyDescent="0.2">
      <c r="A376" s="8" t="str">
        <f t="shared" si="5"/>
        <v>Textilien, Kleider (H)  - Lfd.Nr. 453</v>
      </c>
      <c r="B376" s="13" t="s">
        <v>346</v>
      </c>
      <c r="C376" s="10">
        <v>453</v>
      </c>
      <c r="D376" s="11">
        <v>2</v>
      </c>
      <c r="E376" s="12">
        <v>18.100000000000001</v>
      </c>
    </row>
    <row r="377" spans="1:5" ht="11.25" customHeight="1" x14ac:dyDescent="0.2">
      <c r="A377" s="8" t="str">
        <f t="shared" si="5"/>
        <v>Textilien, Näherei  - Lfd.Nr. 455</v>
      </c>
      <c r="B377" s="13" t="s">
        <v>347</v>
      </c>
      <c r="C377" s="10">
        <v>455</v>
      </c>
      <c r="D377" s="11">
        <v>2.1</v>
      </c>
      <c r="E377" s="12">
        <v>18.3</v>
      </c>
    </row>
    <row r="378" spans="1:5" ht="11.25" customHeight="1" x14ac:dyDescent="0.2">
      <c r="A378" s="8" t="str">
        <f t="shared" si="5"/>
        <v>Textilien, Packerei  - Lfd.Nr. 456</v>
      </c>
      <c r="B378" s="13" t="s">
        <v>348</v>
      </c>
      <c r="C378" s="10">
        <v>456</v>
      </c>
      <c r="D378" s="11">
        <v>1.9</v>
      </c>
      <c r="E378" s="12">
        <v>17.3</v>
      </c>
    </row>
    <row r="379" spans="1:5" ht="11.25" customHeight="1" x14ac:dyDescent="0.2">
      <c r="A379" s="8" t="str">
        <f t="shared" si="5"/>
        <v>Textilien, Seidenwaren (H)  - Lfd.Nr. 457</v>
      </c>
      <c r="B379" s="13" t="s">
        <v>349</v>
      </c>
      <c r="C379" s="10">
        <v>457</v>
      </c>
      <c r="D379" s="11">
        <v>2.1</v>
      </c>
      <c r="E379" s="12">
        <v>18.7</v>
      </c>
    </row>
    <row r="380" spans="1:5" ht="11.25" customHeight="1" x14ac:dyDescent="0.2">
      <c r="A380" s="8" t="str">
        <f t="shared" si="5"/>
        <v>Textilien, Stickereiwaren (H)  - Lfd.Nr. 459</v>
      </c>
      <c r="B380" s="13" t="s">
        <v>350</v>
      </c>
      <c r="C380" s="10">
        <v>459</v>
      </c>
      <c r="D380" s="11">
        <v>2</v>
      </c>
      <c r="E380" s="12">
        <v>18.5</v>
      </c>
    </row>
    <row r="381" spans="1:5" ht="11.25" customHeight="1" x14ac:dyDescent="0.2">
      <c r="A381" s="8" t="str">
        <f t="shared" si="5"/>
        <v>Textilien, Strickwaren (H)  - Lfd.Nr. 460</v>
      </c>
      <c r="B381" s="13" t="s">
        <v>351</v>
      </c>
      <c r="C381" s="10">
        <v>460</v>
      </c>
      <c r="D381" s="11">
        <v>2.1</v>
      </c>
      <c r="E381" s="12">
        <v>18.7</v>
      </c>
    </row>
    <row r="382" spans="1:5" ht="11.25" customHeight="1" x14ac:dyDescent="0.2">
      <c r="A382" s="8" t="str">
        <f t="shared" si="5"/>
        <v>Textilien, Strümpfe (H)  - Lfd.Nr. 461</v>
      </c>
      <c r="B382" s="13" t="s">
        <v>352</v>
      </c>
      <c r="C382" s="10">
        <v>461</v>
      </c>
      <c r="D382" s="11">
        <v>2.4</v>
      </c>
      <c r="E382" s="12">
        <v>16.600000000000001</v>
      </c>
    </row>
    <row r="383" spans="1:5" ht="11.25" customHeight="1" x14ac:dyDescent="0.2">
      <c r="A383" s="8" t="str">
        <f t="shared" si="5"/>
        <v>Textilien, Verkauf  - Lfd.Nr. 462</v>
      </c>
      <c r="B383" s="13" t="s">
        <v>353</v>
      </c>
      <c r="C383" s="10">
        <v>462</v>
      </c>
      <c r="D383" s="11">
        <v>2</v>
      </c>
      <c r="E383" s="12">
        <v>17.899999999999999</v>
      </c>
    </row>
    <row r="384" spans="1:5" ht="11.25" customHeight="1" x14ac:dyDescent="0.2">
      <c r="A384" s="8" t="str">
        <f t="shared" si="5"/>
        <v>Textilien, Wasche (H)  - Lfd.Nr. 463</v>
      </c>
      <c r="B384" s="13" t="s">
        <v>354</v>
      </c>
      <c r="C384" s="10">
        <v>463</v>
      </c>
      <c r="D384" s="11">
        <v>1.6</v>
      </c>
      <c r="E384" s="12">
        <v>14.9</v>
      </c>
    </row>
    <row r="385" spans="1:5" ht="11.25" customHeight="1" x14ac:dyDescent="0.2">
      <c r="A385" s="8" t="str">
        <f t="shared" si="5"/>
        <v>Textilien, Weberei  - Lfd.Nr. 464</v>
      </c>
      <c r="B385" s="13" t="s">
        <v>355</v>
      </c>
      <c r="C385" s="10">
        <v>464</v>
      </c>
      <c r="D385" s="11">
        <v>2.1</v>
      </c>
      <c r="E385" s="12">
        <v>18.7</v>
      </c>
    </row>
    <row r="386" spans="1:5" ht="11.25" customHeight="1" x14ac:dyDescent="0.2">
      <c r="A386" s="8" t="str">
        <f t="shared" si="5"/>
        <v>Textilien, Zuschneiderei  - Lfd.Nr. 466</v>
      </c>
      <c r="B386" s="13" t="s">
        <v>356</v>
      </c>
      <c r="C386" s="10">
        <v>466</v>
      </c>
      <c r="D386" s="11">
        <v>2</v>
      </c>
      <c r="E386" s="12">
        <v>17.899999999999999</v>
      </c>
    </row>
    <row r="387" spans="1:5" ht="11.25" customHeight="1" x14ac:dyDescent="0.2">
      <c r="A387" s="8" t="str">
        <f t="shared" si="5"/>
        <v>Theater  - Lfd.Nr. 467</v>
      </c>
      <c r="B387" s="13" t="s">
        <v>357</v>
      </c>
      <c r="C387" s="10">
        <v>467</v>
      </c>
      <c r="D387" s="11">
        <v>2.1</v>
      </c>
      <c r="E387" s="12">
        <v>19.7</v>
      </c>
    </row>
    <row r="388" spans="1:5" ht="11.25" customHeight="1" x14ac:dyDescent="0.2">
      <c r="A388" s="8" t="str">
        <f t="shared" ref="A388:A433" si="6">B388&amp;"  - Lfd.Nr. "&amp;C388</f>
        <v>Tiefkühlwaren (H)  - Lfd.Nr. 469</v>
      </c>
      <c r="B388" s="13" t="s">
        <v>358</v>
      </c>
      <c r="C388" s="10">
        <v>469</v>
      </c>
      <c r="D388" s="11">
        <v>1.3</v>
      </c>
      <c r="E388" s="12">
        <v>12.6</v>
      </c>
    </row>
    <row r="389" spans="1:5" ht="11.25" customHeight="1" x14ac:dyDescent="0.2">
      <c r="A389" s="8" t="str">
        <f t="shared" si="6"/>
        <v>Tinten (H)  - Lfd.Nr. 470</v>
      </c>
      <c r="B389" s="13" t="s">
        <v>359</v>
      </c>
      <c r="C389" s="10">
        <v>470</v>
      </c>
      <c r="D389" s="11">
        <v>2.1</v>
      </c>
      <c r="E389" s="12">
        <v>30.5</v>
      </c>
    </row>
    <row r="390" spans="1:5" ht="11.25" customHeight="1" x14ac:dyDescent="0.2">
      <c r="A390" s="8" t="str">
        <f t="shared" si="6"/>
        <v>Tischlerei siehe Holzwaren, Banktischlerei  - Lfd.Nr. 471</v>
      </c>
      <c r="B390" s="13" t="s">
        <v>518</v>
      </c>
      <c r="C390" s="10">
        <v>471</v>
      </c>
      <c r="D390" s="11"/>
      <c r="E390" s="12"/>
    </row>
    <row r="391" spans="1:5" ht="11.25" customHeight="1" x14ac:dyDescent="0.2">
      <c r="A391" s="8" t="str">
        <f t="shared" si="6"/>
        <v>Ton- und Töpferwaren (H)  - Lfd.Nr. 472</v>
      </c>
      <c r="B391" s="13" t="s">
        <v>360</v>
      </c>
      <c r="C391" s="10">
        <v>472</v>
      </c>
      <c r="D391" s="11">
        <v>1.9</v>
      </c>
      <c r="E391" s="12">
        <v>16.600000000000001</v>
      </c>
    </row>
    <row r="392" spans="1:5" ht="11.25" customHeight="1" x14ac:dyDescent="0.2">
      <c r="A392" s="8" t="str">
        <f t="shared" si="6"/>
        <v>Torf- und Torfprodukte (H)  - Lfd.Nr. 473</v>
      </c>
      <c r="B392" s="13" t="s">
        <v>361</v>
      </c>
      <c r="C392" s="10">
        <v>473</v>
      </c>
      <c r="D392" s="11">
        <v>0.7</v>
      </c>
      <c r="E392" s="12">
        <v>17.8</v>
      </c>
    </row>
    <row r="393" spans="1:5" ht="11.25" customHeight="1" x14ac:dyDescent="0.2">
      <c r="A393" s="8" t="str">
        <f t="shared" si="6"/>
        <v>Traktoren (H)  - Lfd.Nr. 474</v>
      </c>
      <c r="B393" s="13" t="s">
        <v>362</v>
      </c>
      <c r="C393" s="10">
        <v>474</v>
      </c>
      <c r="D393" s="11">
        <v>2.8</v>
      </c>
      <c r="E393" s="12">
        <v>26.5</v>
      </c>
    </row>
    <row r="394" spans="1:5" ht="11.25" customHeight="1" x14ac:dyDescent="0.2">
      <c r="A394" s="8" t="str">
        <f t="shared" si="6"/>
        <v>Transformatoren (H)  - Lfd.Nr. 475</v>
      </c>
      <c r="B394" s="13" t="s">
        <v>363</v>
      </c>
      <c r="C394" s="10">
        <v>475</v>
      </c>
      <c r="D394" s="11">
        <v>2.2999999999999998</v>
      </c>
      <c r="E394" s="12">
        <v>25.5</v>
      </c>
    </row>
    <row r="395" spans="1:5" ht="11.25" customHeight="1" x14ac:dyDescent="0.2">
      <c r="A395" s="8" t="str">
        <f t="shared" si="6"/>
        <v>Transformatoren, Wicklerei  - Lfd.Nr. 476</v>
      </c>
      <c r="B395" s="13" t="s">
        <v>364</v>
      </c>
      <c r="C395" s="10">
        <v>476</v>
      </c>
      <c r="D395" s="11">
        <v>1.7</v>
      </c>
      <c r="E395" s="12">
        <v>16</v>
      </c>
    </row>
    <row r="396" spans="1:5" ht="11.25" customHeight="1" x14ac:dyDescent="0.2">
      <c r="A396" s="8" t="str">
        <f t="shared" si="6"/>
        <v>Transformatorstationen  - Lfd.Nr. 477</v>
      </c>
      <c r="B396" s="13" t="s">
        <v>365</v>
      </c>
      <c r="C396" s="10">
        <v>477</v>
      </c>
      <c r="D396" s="11">
        <v>3.2</v>
      </c>
      <c r="E396" s="12">
        <v>42</v>
      </c>
    </row>
    <row r="397" spans="1:5" ht="11.25" customHeight="1" x14ac:dyDescent="0.2">
      <c r="A397" s="8" t="str">
        <f t="shared" si="6"/>
        <v>Tresore (H)  - Lfd.Nr. 478</v>
      </c>
      <c r="B397" s="13" t="s">
        <v>366</v>
      </c>
      <c r="C397" s="10">
        <v>478</v>
      </c>
      <c r="D397" s="11">
        <v>1</v>
      </c>
      <c r="E397" s="12">
        <v>7.4</v>
      </c>
    </row>
    <row r="398" spans="1:5" ht="11.25" customHeight="1" x14ac:dyDescent="0.2">
      <c r="A398" s="8" t="str">
        <f t="shared" si="6"/>
        <v>Trockenbatterien (H)  - Lfd.Nr. 479</v>
      </c>
      <c r="B398" s="13" t="s">
        <v>367</v>
      </c>
      <c r="C398" s="10">
        <v>479</v>
      </c>
      <c r="D398" s="11">
        <v>1.1000000000000001</v>
      </c>
      <c r="E398" s="12">
        <v>21.6</v>
      </c>
    </row>
    <row r="399" spans="1:5" ht="11.25" customHeight="1" x14ac:dyDescent="0.2">
      <c r="A399" s="8" t="str">
        <f t="shared" si="6"/>
        <v>Trockengemüse (H)  - Lfd.Nr. 480</v>
      </c>
      <c r="B399" s="13" t="s">
        <v>519</v>
      </c>
      <c r="C399" s="10">
        <v>480</v>
      </c>
      <c r="D399" s="11">
        <v>2</v>
      </c>
      <c r="E399" s="12">
        <v>17.3</v>
      </c>
    </row>
    <row r="400" spans="1:5" ht="11.25" customHeight="1" x14ac:dyDescent="0.2">
      <c r="A400" s="8" t="str">
        <f t="shared" si="6"/>
        <v>Türen, Holz- (H)  - Lfd.Nr. 481</v>
      </c>
      <c r="B400" s="13" t="s">
        <v>368</v>
      </c>
      <c r="C400" s="10">
        <v>481</v>
      </c>
      <c r="D400" s="11">
        <v>1.8</v>
      </c>
      <c r="E400" s="12">
        <v>13.3</v>
      </c>
    </row>
    <row r="401" spans="1:5" ht="11.25" customHeight="1" x14ac:dyDescent="0.2">
      <c r="A401" s="8" t="str">
        <f t="shared" si="6"/>
        <v>Türen, Kunststoff- (H)  - Lfd.Nr. 482</v>
      </c>
      <c r="B401" s="13" t="s">
        <v>369</v>
      </c>
      <c r="C401" s="10">
        <v>482</v>
      </c>
      <c r="D401" s="11">
        <v>2.1</v>
      </c>
      <c r="E401" s="12">
        <v>20.9</v>
      </c>
    </row>
    <row r="402" spans="1:5" ht="11.25" customHeight="1" x14ac:dyDescent="0.2">
      <c r="A402" s="8" t="str">
        <f t="shared" si="6"/>
        <v>Uhren (H)  - Lfd.Nr. 483</v>
      </c>
      <c r="B402" s="13" t="s">
        <v>370</v>
      </c>
      <c r="C402" s="10">
        <v>483</v>
      </c>
      <c r="D402" s="11">
        <v>2.8</v>
      </c>
      <c r="E402" s="12">
        <v>23.4</v>
      </c>
    </row>
    <row r="403" spans="1:5" ht="11.25" customHeight="1" x14ac:dyDescent="0.2">
      <c r="A403" s="8" t="str">
        <f t="shared" si="6"/>
        <v>Uhren, Reparatur  - Lfd.Nr. 484</v>
      </c>
      <c r="B403" s="13" t="s">
        <v>371</v>
      </c>
      <c r="C403" s="10">
        <v>484</v>
      </c>
      <c r="D403" s="11">
        <v>2.4</v>
      </c>
      <c r="E403" s="12">
        <v>18.5</v>
      </c>
    </row>
    <row r="404" spans="1:5" ht="11.25" customHeight="1" x14ac:dyDescent="0.2">
      <c r="A404" s="8" t="str">
        <f t="shared" si="6"/>
        <v>Uhren, Verkauf  - Lfd.Nr. 485</v>
      </c>
      <c r="B404" s="13" t="s">
        <v>372</v>
      </c>
      <c r="C404" s="10">
        <v>485</v>
      </c>
      <c r="D404" s="11">
        <v>1.6</v>
      </c>
      <c r="E404" s="12">
        <v>15.6</v>
      </c>
    </row>
    <row r="405" spans="1:5" ht="11.25" customHeight="1" x14ac:dyDescent="0.2">
      <c r="A405" s="8" t="str">
        <f t="shared" si="6"/>
        <v>Umspannwerke  - Lfd.Nr. 486</v>
      </c>
      <c r="B405" s="13" t="s">
        <v>373</v>
      </c>
      <c r="C405" s="10">
        <v>486</v>
      </c>
      <c r="D405" s="11">
        <v>2.2000000000000002</v>
      </c>
      <c r="E405" s="12">
        <v>29.5</v>
      </c>
    </row>
    <row r="406" spans="1:5" ht="11.25" customHeight="1" x14ac:dyDescent="0.2">
      <c r="A406" s="8" t="str">
        <f t="shared" si="6"/>
        <v>Verbandstoffe (H)  - Lfd.Nr. 487</v>
      </c>
      <c r="B406" s="13" t="s">
        <v>374</v>
      </c>
      <c r="C406" s="10">
        <v>487</v>
      </c>
      <c r="D406" s="11">
        <v>2.1</v>
      </c>
      <c r="E406" s="12">
        <v>17.3</v>
      </c>
    </row>
    <row r="407" spans="1:5" ht="11.25" customHeight="1" x14ac:dyDescent="0.2">
      <c r="A407" s="8" t="str">
        <f t="shared" si="6"/>
        <v>Versandhäuser  - Lfd.Nr. 488</v>
      </c>
      <c r="B407" s="13" t="s">
        <v>375</v>
      </c>
      <c r="C407" s="10">
        <v>488</v>
      </c>
      <c r="D407" s="11">
        <v>1.9</v>
      </c>
      <c r="E407" s="12">
        <v>18.100000000000001</v>
      </c>
    </row>
    <row r="408" spans="1:5" ht="11.25" customHeight="1" x14ac:dyDescent="0.2">
      <c r="A408" s="8" t="str">
        <f t="shared" si="6"/>
        <v>Vulkanisieranstalt  - Lfd.Nr. 489</v>
      </c>
      <c r="B408" s="13" t="s">
        <v>376</v>
      </c>
      <c r="C408" s="10">
        <v>489</v>
      </c>
      <c r="D408" s="11">
        <v>5.3</v>
      </c>
      <c r="E408" s="12">
        <v>44.5</v>
      </c>
    </row>
    <row r="409" spans="1:5" ht="11.25" customHeight="1" x14ac:dyDescent="0.2">
      <c r="A409" s="8" t="str">
        <f t="shared" si="6"/>
        <v>Waagen (H)  - Lfd.Nr. 490</v>
      </c>
      <c r="B409" s="13" t="s">
        <v>377</v>
      </c>
      <c r="C409" s="10">
        <v>490</v>
      </c>
      <c r="D409" s="11">
        <v>2</v>
      </c>
      <c r="E409" s="12">
        <v>18.8</v>
      </c>
    </row>
    <row r="410" spans="1:5" ht="11.25" customHeight="1" x14ac:dyDescent="0.2">
      <c r="A410" s="8" t="str">
        <f t="shared" si="6"/>
        <v>Wachswaren (H)  - Lfd.Nr. 492</v>
      </c>
      <c r="B410" s="13" t="s">
        <v>378</v>
      </c>
      <c r="C410" s="10">
        <v>492</v>
      </c>
      <c r="D410" s="11">
        <v>3.7</v>
      </c>
      <c r="E410" s="12">
        <v>32</v>
      </c>
    </row>
    <row r="411" spans="1:5" ht="11.25" customHeight="1" x14ac:dyDescent="0.2">
      <c r="A411" s="8" t="str">
        <f t="shared" si="6"/>
        <v>Wachswaren, Auslieferung  - Lfd.Nr. 493</v>
      </c>
      <c r="B411" s="13" t="s">
        <v>379</v>
      </c>
      <c r="C411" s="10">
        <v>493</v>
      </c>
      <c r="D411" s="11">
        <v>3.6</v>
      </c>
      <c r="E411" s="12">
        <v>32.200000000000003</v>
      </c>
    </row>
    <row r="412" spans="1:5" ht="11.25" customHeight="1" x14ac:dyDescent="0.2">
      <c r="A412" s="8" t="str">
        <f t="shared" si="6"/>
        <v>Waffeln (H)  - Lfd.Nr. 494</v>
      </c>
      <c r="B412" s="13" t="s">
        <v>380</v>
      </c>
      <c r="C412" s="10">
        <v>494</v>
      </c>
      <c r="D412" s="11">
        <v>2.2000000000000002</v>
      </c>
      <c r="E412" s="12">
        <v>16.2</v>
      </c>
    </row>
    <row r="413" spans="1:5" ht="11.25" customHeight="1" x14ac:dyDescent="0.2">
      <c r="A413" s="8" t="str">
        <f t="shared" si="6"/>
        <v>Waffen (H)  - Lfd.Nr. 495</v>
      </c>
      <c r="B413" s="13" t="s">
        <v>381</v>
      </c>
      <c r="C413" s="10">
        <v>495</v>
      </c>
      <c r="D413" s="11">
        <v>2.1</v>
      </c>
      <c r="E413" s="12">
        <v>19.600000000000001</v>
      </c>
    </row>
    <row r="414" spans="1:5" ht="11.25" customHeight="1" x14ac:dyDescent="0.2">
      <c r="A414" s="8" t="str">
        <f t="shared" si="6"/>
        <v>Waffen, Verkauf  - Lfd.Nr. 496</v>
      </c>
      <c r="B414" s="13" t="s">
        <v>382</v>
      </c>
      <c r="C414" s="10">
        <v>496</v>
      </c>
      <c r="D414" s="11">
        <v>2.2000000000000002</v>
      </c>
      <c r="E414" s="12">
        <v>19.2</v>
      </c>
    </row>
    <row r="415" spans="1:5" ht="11.25" customHeight="1" x14ac:dyDescent="0.2">
      <c r="A415" s="8" t="str">
        <f t="shared" si="6"/>
        <v>Waggons (H)  - Lfd.Nr. 497</v>
      </c>
      <c r="B415" s="13" t="s">
        <v>383</v>
      </c>
      <c r="C415" s="10">
        <v>497</v>
      </c>
      <c r="D415" s="11">
        <v>2.2000000000000002</v>
      </c>
      <c r="E415" s="12">
        <v>17.7</v>
      </c>
    </row>
    <row r="416" spans="1:5" ht="11.25" customHeight="1" x14ac:dyDescent="0.2">
      <c r="A416" s="8" t="str">
        <f t="shared" si="6"/>
        <v>Wagnereiwaren (H)  - Lfd.Nr. 498</v>
      </c>
      <c r="B416" s="13" t="s">
        <v>384</v>
      </c>
      <c r="C416" s="10">
        <v>498</v>
      </c>
      <c r="D416" s="11">
        <v>2.1</v>
      </c>
      <c r="E416" s="12">
        <v>19</v>
      </c>
    </row>
    <row r="417" spans="1:5" ht="11.25" customHeight="1" x14ac:dyDescent="0.2">
      <c r="A417" s="8" t="str">
        <f t="shared" si="6"/>
        <v>Warenhaus (Verkaufsbereich)  - Lfd.Nr. 499</v>
      </c>
      <c r="B417" s="13" t="s">
        <v>385</v>
      </c>
      <c r="C417" s="10">
        <v>499</v>
      </c>
      <c r="D417" s="11">
        <v>2</v>
      </c>
      <c r="E417" s="12">
        <v>17.8</v>
      </c>
    </row>
    <row r="418" spans="1:5" ht="11.25" customHeight="1" x14ac:dyDescent="0.2">
      <c r="A418" s="8" t="str">
        <f t="shared" si="6"/>
        <v>Wäscherei  - Lfd.Nr. 500</v>
      </c>
      <c r="B418" s="13" t="s">
        <v>386</v>
      </c>
      <c r="C418" s="10">
        <v>500</v>
      </c>
      <c r="D418" s="11">
        <v>1.9</v>
      </c>
      <c r="E418" s="12">
        <v>18.100000000000001</v>
      </c>
    </row>
    <row r="419" spans="1:5" ht="11.25" customHeight="1" x14ac:dyDescent="0.2">
      <c r="A419" s="8" t="str">
        <f t="shared" si="6"/>
        <v>Waschmaschinen (H)  - Lfd.Nr. 501</v>
      </c>
      <c r="B419" s="13" t="s">
        <v>387</v>
      </c>
      <c r="C419" s="10">
        <v>501</v>
      </c>
      <c r="D419" s="11">
        <v>2</v>
      </c>
      <c r="E419" s="12">
        <v>22.4</v>
      </c>
    </row>
    <row r="420" spans="1:5" ht="11.25" customHeight="1" x14ac:dyDescent="0.2">
      <c r="A420" s="8" t="str">
        <f t="shared" si="6"/>
        <v>Waschmittel (H)  - Lfd.Nr. 502</v>
      </c>
      <c r="B420" s="13" t="s">
        <v>388</v>
      </c>
      <c r="C420" s="10">
        <v>502</v>
      </c>
      <c r="D420" s="11">
        <v>3</v>
      </c>
      <c r="E420" s="12">
        <v>27.3</v>
      </c>
    </row>
    <row r="421" spans="1:5" ht="11.25" customHeight="1" x14ac:dyDescent="0.2">
      <c r="A421" s="8" t="str">
        <f t="shared" si="6"/>
        <v>Watte (H)  - Lfd.Nr. 504</v>
      </c>
      <c r="B421" s="13" t="s">
        <v>389</v>
      </c>
      <c r="C421" s="10">
        <v>504</v>
      </c>
      <c r="D421" s="11">
        <v>2.1</v>
      </c>
      <c r="E421" s="12">
        <v>16.7</v>
      </c>
    </row>
    <row r="422" spans="1:5" ht="11.25" customHeight="1" x14ac:dyDescent="0.2">
      <c r="A422" s="8" t="str">
        <f t="shared" si="6"/>
        <v>Weichfaserplatten (H)  - Lfd.Nr. 505</v>
      </c>
      <c r="B422" s="13" t="s">
        <v>390</v>
      </c>
      <c r="C422" s="10">
        <v>505</v>
      </c>
      <c r="D422" s="11">
        <v>2</v>
      </c>
      <c r="E422" s="12">
        <v>21.3</v>
      </c>
    </row>
    <row r="423" spans="1:5" ht="11.25" customHeight="1" x14ac:dyDescent="0.2">
      <c r="A423" s="8" t="str">
        <f t="shared" si="6"/>
        <v>Weine, Verkauf  - Lfd.Nr. 506</v>
      </c>
      <c r="B423" s="13" t="s">
        <v>391</v>
      </c>
      <c r="C423" s="10">
        <v>506</v>
      </c>
      <c r="D423" s="11">
        <v>1.8</v>
      </c>
      <c r="E423" s="12">
        <v>13.3</v>
      </c>
    </row>
    <row r="424" spans="1:5" ht="11.25" customHeight="1" x14ac:dyDescent="0.2">
      <c r="A424" s="8" t="str">
        <f t="shared" si="6"/>
        <v>Weinkeller  - Lfd.Nr. 507</v>
      </c>
      <c r="B424" s="13" t="s">
        <v>392</v>
      </c>
      <c r="C424" s="10">
        <v>507</v>
      </c>
      <c r="D424" s="11">
        <v>1.8</v>
      </c>
      <c r="E424" s="12">
        <v>13.8</v>
      </c>
    </row>
    <row r="425" spans="1:5" ht="11.25" customHeight="1" x14ac:dyDescent="0.2">
      <c r="A425" s="8" t="str">
        <f t="shared" si="6"/>
        <v>Wellkarton (H)  - Lfd.Nr. 508</v>
      </c>
      <c r="B425" s="13" t="s">
        <v>393</v>
      </c>
      <c r="C425" s="10">
        <v>508</v>
      </c>
      <c r="D425" s="11">
        <v>1.5</v>
      </c>
      <c r="E425" s="12">
        <v>16.399999999999999</v>
      </c>
    </row>
    <row r="426" spans="1:5" ht="11.25" customHeight="1" x14ac:dyDescent="0.2">
      <c r="A426" s="8" t="str">
        <f t="shared" si="6"/>
        <v>Werkstätte, Elektro-  - Lfd.Nr. 509</v>
      </c>
      <c r="B426" s="13" t="s">
        <v>394</v>
      </c>
      <c r="C426" s="10">
        <v>509</v>
      </c>
      <c r="D426" s="11">
        <v>2.2000000000000002</v>
      </c>
      <c r="E426" s="12">
        <v>17.8</v>
      </c>
    </row>
    <row r="427" spans="1:5" ht="11.25" customHeight="1" x14ac:dyDescent="0.2">
      <c r="A427" s="8" t="str">
        <f t="shared" si="6"/>
        <v>Werkstätte, (fein)mechanische  - Lfd.Nr. 510</v>
      </c>
      <c r="B427" s="13" t="s">
        <v>520</v>
      </c>
      <c r="C427" s="10">
        <v>510</v>
      </c>
      <c r="D427" s="11">
        <v>2.4</v>
      </c>
      <c r="E427" s="12">
        <v>19</v>
      </c>
    </row>
    <row r="428" spans="1:5" ht="11.25" customHeight="1" x14ac:dyDescent="0.2">
      <c r="A428" s="8" t="str">
        <f t="shared" si="6"/>
        <v>Werkstätte, Reparatur  - Lfd.Nr. 511</v>
      </c>
      <c r="B428" s="13" t="s">
        <v>395</v>
      </c>
      <c r="C428" s="10">
        <v>511</v>
      </c>
      <c r="D428" s="11">
        <v>2.7</v>
      </c>
      <c r="E428" s="12">
        <v>19.7</v>
      </c>
    </row>
    <row r="429" spans="1:5" ht="11.25" customHeight="1" x14ac:dyDescent="0.2">
      <c r="A429" s="8" t="str">
        <f t="shared" si="6"/>
        <v>Werkzeuge (H)  - Lfd.Nr. 512</v>
      </c>
      <c r="B429" s="13" t="s">
        <v>396</v>
      </c>
      <c r="C429" s="10">
        <v>512</v>
      </c>
      <c r="D429" s="11">
        <v>2.2000000000000002</v>
      </c>
      <c r="E429" s="12">
        <v>18.899999999999999</v>
      </c>
    </row>
    <row r="430" spans="1:5" ht="11.25" customHeight="1" x14ac:dyDescent="0.2">
      <c r="A430" s="8" t="str">
        <f t="shared" si="6"/>
        <v>Ziegel, Trockenofen mit Holzraum  - Lfd.Nr. 518</v>
      </c>
      <c r="B430" s="13" t="s">
        <v>521</v>
      </c>
      <c r="C430" s="10">
        <v>518</v>
      </c>
      <c r="D430" s="10">
        <v>3.6</v>
      </c>
      <c r="E430" s="10">
        <v>24.3</v>
      </c>
    </row>
    <row r="431" spans="1:5" ht="11.25" customHeight="1" x14ac:dyDescent="0.2">
      <c r="A431" s="8" t="str">
        <f t="shared" si="6"/>
        <v>Ziegel, Trockenraum mit Holzrosten  - Lfd.Nr. 520</v>
      </c>
      <c r="B431" s="13" t="s">
        <v>397</v>
      </c>
      <c r="C431" s="10">
        <v>520</v>
      </c>
      <c r="D431" s="10">
        <v>1.5</v>
      </c>
      <c r="E431" s="10">
        <v>15.1</v>
      </c>
    </row>
    <row r="432" spans="1:5" ht="11.25" customHeight="1" x14ac:dyDescent="0.2">
      <c r="A432" s="8" t="str">
        <f t="shared" si="6"/>
        <v>Zuckerwaren (H)  - Lfd.Nr. 523</v>
      </c>
      <c r="B432" s="13" t="s">
        <v>398</v>
      </c>
      <c r="C432" s="10">
        <v>523</v>
      </c>
      <c r="D432" s="10">
        <v>2.6</v>
      </c>
      <c r="E432" s="10">
        <v>15.9</v>
      </c>
    </row>
    <row r="433" spans="1:5" ht="11.25" customHeight="1" x14ac:dyDescent="0.2">
      <c r="A433" s="8" t="str">
        <f t="shared" si="6"/>
        <v>Zündhölzer (H)  - Lfd.Nr. 524</v>
      </c>
      <c r="B433" s="13" t="s">
        <v>399</v>
      </c>
      <c r="C433" s="10">
        <v>524</v>
      </c>
      <c r="D433" s="10">
        <v>3.6</v>
      </c>
      <c r="E433" s="10">
        <v>15.5</v>
      </c>
    </row>
    <row r="434" spans="1:5" ht="11.25" customHeight="1" x14ac:dyDescent="0.2">
      <c r="A434" s="7"/>
    </row>
    <row r="435" spans="1:5" ht="11.25" customHeight="1" x14ac:dyDescent="0.2">
      <c r="A435" s="7"/>
    </row>
    <row r="436" spans="1:5" ht="11.25" customHeight="1" x14ac:dyDescent="0.2">
      <c r="A436" s="7"/>
    </row>
    <row r="437" spans="1:5" ht="11.25" customHeight="1" x14ac:dyDescent="0.2">
      <c r="A437" s="7"/>
    </row>
    <row r="438" spans="1:5" ht="11.25" customHeight="1" x14ac:dyDescent="0.2">
      <c r="A438" s="7"/>
    </row>
    <row r="439" spans="1:5" ht="11.25" customHeight="1" x14ac:dyDescent="0.2">
      <c r="A439" s="7"/>
    </row>
    <row r="440" spans="1:5" ht="11.25" customHeight="1" x14ac:dyDescent="0.2">
      <c r="A440" s="7"/>
    </row>
    <row r="441" spans="1:5" ht="11.25" customHeight="1" x14ac:dyDescent="0.2">
      <c r="A441" s="7"/>
    </row>
    <row r="442" spans="1:5" ht="11.25" customHeight="1" x14ac:dyDescent="0.2">
      <c r="A442" s="7"/>
    </row>
    <row r="443" spans="1:5" ht="11.25" customHeight="1" x14ac:dyDescent="0.2">
      <c r="A443" s="7"/>
    </row>
    <row r="444" spans="1:5" ht="11.25" customHeight="1" x14ac:dyDescent="0.2">
      <c r="A444" s="7"/>
    </row>
    <row r="445" spans="1:5" ht="11.25" customHeight="1" x14ac:dyDescent="0.2">
      <c r="A445" s="7"/>
    </row>
    <row r="446" spans="1:5" ht="11.25" customHeight="1" x14ac:dyDescent="0.2">
      <c r="A446" s="7"/>
    </row>
    <row r="447" spans="1:5" ht="11.25" customHeight="1" x14ac:dyDescent="0.2">
      <c r="A447" s="7"/>
    </row>
    <row r="448" spans="1:5" ht="11.25" customHeight="1" x14ac:dyDescent="0.2">
      <c r="A448" s="7"/>
    </row>
    <row r="449" spans="1:5" ht="11.25" customHeight="1" x14ac:dyDescent="0.2">
      <c r="A449" s="7"/>
      <c r="B449" s="13"/>
      <c r="C449" s="10"/>
      <c r="D449" s="11"/>
      <c r="E449" s="12"/>
    </row>
    <row r="450" spans="1:5" x14ac:dyDescent="0.2">
      <c r="A450" s="7"/>
      <c r="B450" s="13"/>
      <c r="C450" s="10"/>
      <c r="D450" s="11"/>
      <c r="E450" s="12"/>
    </row>
    <row r="451" spans="1:5" x14ac:dyDescent="0.2">
      <c r="A451" s="7"/>
    </row>
    <row r="452" spans="1:5" x14ac:dyDescent="0.2">
      <c r="A452" s="7"/>
      <c r="B452" s="13"/>
      <c r="C452" s="10"/>
      <c r="D452" s="11"/>
      <c r="E452" s="12"/>
    </row>
    <row r="453" spans="1:5" x14ac:dyDescent="0.2">
      <c r="A453" s="7"/>
    </row>
    <row r="454" spans="1:5" x14ac:dyDescent="0.2">
      <c r="A454" s="7"/>
      <c r="B454" s="13"/>
      <c r="C454" s="10"/>
      <c r="D454" s="11"/>
      <c r="E454" s="12"/>
    </row>
    <row r="455" spans="1:5" x14ac:dyDescent="0.2">
      <c r="A455" s="7"/>
      <c r="B455" s="13"/>
      <c r="C455" s="10"/>
      <c r="D455" s="11"/>
      <c r="E455" s="12"/>
    </row>
    <row r="456" spans="1:5" x14ac:dyDescent="0.2">
      <c r="A456" s="7"/>
    </row>
  </sheetData>
  <sheetProtection password="CA01" sheet="1" selectLockedCells="1" selectUnlockedCells="1"/>
  <mergeCells count="1">
    <mergeCell ref="A1:C1"/>
  </mergeCells>
  <pageMargins left="0.78740157480314965" right="0.78740157480314965" top="0.78740157480314965" bottom="0.78740157480314965" header="0.27559055118110237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QLWO-Seite 1</vt:lpstr>
      <vt:lpstr>QLWO-Seite 2</vt:lpstr>
      <vt:lpstr>TRVB137-Anhang1</vt:lpstr>
      <vt:lpstr>'QLWO-Seite 1'!Druckbereich</vt:lpstr>
      <vt:lpstr>'QLWO-Seite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NÖ LFKDO</dc:creator>
  <cp:lastModifiedBy>Andreas Michalitz</cp:lastModifiedBy>
  <cp:lastPrinted>2021-10-27T06:36:43Z</cp:lastPrinted>
  <dcterms:created xsi:type="dcterms:W3CDTF">2002-07-15T12:04:21Z</dcterms:created>
  <dcterms:modified xsi:type="dcterms:W3CDTF">2022-09-17T10:38:18Z</dcterms:modified>
</cp:coreProperties>
</file>